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585" windowWidth="9285" windowHeight="5535" activeTab="0"/>
  </bookViews>
  <sheets>
    <sheet name="Qualify" sheetId="1" r:id="rId1"/>
    <sheet name="Optional" sheetId="2" r:id="rId2"/>
    <sheet name="Financial Report" sheetId="3" r:id="rId3"/>
    <sheet name="2007_Match_Play" sheetId="4" r:id="rId4"/>
    <sheet name="Financial" sheetId="5" r:id="rId5"/>
  </sheets>
  <definedNames>
    <definedName name="_xlnm.Print_Area" localSheetId="3">'2007_Match_Play'!$A$1:$Y$52</definedName>
    <definedName name="_xlnm.Print_Area" localSheetId="4">'Financial'!$A$1:$I$25</definedName>
    <definedName name="_xlnm.Print_Area" localSheetId="2">'Financial Report'!$B$1:$G$29</definedName>
    <definedName name="_xlnm.Print_Area" localSheetId="1">'Optional'!$B$1:$G$26</definedName>
    <definedName name="_xlnm.Print_Area" localSheetId="0">'Qualify'!$B$1:$Q$157</definedName>
  </definedNames>
  <calcPr fullCalcOnLoad="1"/>
</workbook>
</file>

<file path=xl/sharedStrings.xml><?xml version="1.0" encoding="utf-8"?>
<sst xmlns="http://schemas.openxmlformats.org/spreadsheetml/2006/main" count="421" uniqueCount="205">
  <si>
    <t>1st</t>
  </si>
  <si>
    <t>2nd</t>
  </si>
  <si>
    <t>3rd</t>
  </si>
  <si>
    <t>3 Game</t>
  </si>
  <si>
    <t>4th</t>
  </si>
  <si>
    <t>Game</t>
  </si>
  <si>
    <t>5th</t>
  </si>
  <si>
    <t>6th</t>
  </si>
  <si>
    <t>Pos.</t>
  </si>
  <si>
    <t>Bowlers Name</t>
  </si>
  <si>
    <t>Opt</t>
  </si>
  <si>
    <t>Total</t>
  </si>
  <si>
    <t xml:space="preserve"> + / -</t>
  </si>
  <si>
    <t>Miscellaneous Statistics - Qualifying Round</t>
  </si>
  <si>
    <t>6-Game</t>
  </si>
  <si>
    <t xml:space="preserve">Total Pinfall = </t>
  </si>
  <si>
    <t xml:space="preserve">Average = </t>
  </si>
  <si>
    <t xml:space="preserve">High Game = </t>
  </si>
  <si>
    <t xml:space="preserve">High Series = </t>
  </si>
  <si>
    <t xml:space="preserve">Low Game = </t>
  </si>
  <si>
    <t xml:space="preserve">Low Series = </t>
  </si>
  <si>
    <t xml:space="preserve"> </t>
  </si>
  <si>
    <t>Games</t>
  </si>
  <si>
    <t>XXX</t>
  </si>
  <si>
    <t>TOTAL</t>
  </si>
  <si>
    <t>G 1</t>
  </si>
  <si>
    <t>G 2</t>
  </si>
  <si>
    <t>G 3</t>
  </si>
  <si>
    <t>G 4</t>
  </si>
  <si>
    <t>G 5</t>
  </si>
  <si>
    <t>G 6</t>
  </si>
  <si>
    <t>Block 1</t>
  </si>
  <si>
    <t>Block 2</t>
  </si>
  <si>
    <t>Results After Game</t>
  </si>
  <si>
    <t xml:space="preserve"> = 1st </t>
  </si>
  <si>
    <t xml:space="preserve"> = 2nd </t>
  </si>
  <si>
    <t xml:space="preserve"> = 3rd (Totals Only)</t>
  </si>
  <si>
    <t>6th Annual St. Paul Senior Masters Tournament</t>
  </si>
  <si>
    <t>OPTIONAL JACKPOT RESULTS</t>
  </si>
  <si>
    <t>GAME 1</t>
  </si>
  <si>
    <t>GAME 2</t>
  </si>
  <si>
    <t>GAME 3</t>
  </si>
  <si>
    <t>GAME 4</t>
  </si>
  <si>
    <t>GAME 5</t>
  </si>
  <si>
    <t>GAME 6</t>
  </si>
  <si>
    <t>GAME</t>
  </si>
  <si>
    <t>NAME</t>
  </si>
  <si>
    <t>SCORE</t>
  </si>
  <si>
    <t>AMT.</t>
  </si>
  <si>
    <t>POS.</t>
  </si>
  <si>
    <t>SIGNATURE</t>
  </si>
  <si>
    <t xml:space="preserve">TOTALS = </t>
  </si>
  <si>
    <t xml:space="preserve">AVERAGE (per Game) = </t>
  </si>
  <si>
    <t>2nd 3-GAME BLOCK</t>
  </si>
  <si>
    <t>1st 3-GAME BLOCK</t>
  </si>
  <si>
    <t>AMOUNT</t>
  </si>
  <si>
    <t>FINANCIAL REPORT</t>
  </si>
  <si>
    <t>INCOME</t>
  </si>
  <si>
    <t>Entries @</t>
  </si>
  <si>
    <t>=</t>
  </si>
  <si>
    <t>Brackets @</t>
  </si>
  <si>
    <t>BPA Donation</t>
  </si>
  <si>
    <t>========</t>
  </si>
  <si>
    <t>EXPENSES</t>
  </si>
  <si>
    <t>Prize Money</t>
  </si>
  <si>
    <t>Calc</t>
  </si>
  <si>
    <t>Lineage @</t>
  </si>
  <si>
    <t>Printing Entry Blank</t>
  </si>
  <si>
    <t>Postage 2nd Mail</t>
  </si>
  <si>
    <t>Computer Expenses</t>
  </si>
  <si>
    <t>Jacket</t>
  </si>
  <si>
    <t>Embroidery Cost</t>
  </si>
  <si>
    <t>Misc</t>
  </si>
  <si>
    <t>Reserve for Banquet</t>
  </si>
  <si>
    <t>Bracket Expense</t>
  </si>
  <si>
    <t>Plus or (Minus)</t>
  </si>
  <si>
    <t xml:space="preserve">Lanes  </t>
  </si>
  <si>
    <t>-</t>
  </si>
  <si>
    <t>Seed</t>
  </si>
  <si>
    <t>Ln.</t>
  </si>
  <si>
    <t>Score</t>
  </si>
  <si>
    <t>TOURNAMENT</t>
  </si>
  <si>
    <t>CHAMPION</t>
  </si>
  <si>
    <t>(Loser M23)</t>
  </si>
  <si>
    <t>(Loser M17)</t>
  </si>
  <si>
    <t>(Loser M1)</t>
  </si>
  <si>
    <t>(Loser M2)</t>
  </si>
  <si>
    <t>(Loser M12)</t>
  </si>
  <si>
    <t>(Loser M3)</t>
  </si>
  <si>
    <t>(Loser M4)</t>
  </si>
  <si>
    <t>(Loser M11)</t>
  </si>
  <si>
    <t>(Loser M18)</t>
  </si>
  <si>
    <t>(Loser M5)</t>
  </si>
  <si>
    <t>(Loser M6)</t>
  </si>
  <si>
    <t>(Loser M10)</t>
  </si>
  <si>
    <t>(Loser M7)</t>
  </si>
  <si>
    <t>(Loser M8)</t>
  </si>
  <si>
    <t>(Loser M9)</t>
  </si>
  <si>
    <t>Matches</t>
  </si>
  <si>
    <t>Won</t>
  </si>
  <si>
    <t>Lost</t>
  </si>
  <si>
    <t>Pinfall</t>
  </si>
  <si>
    <t>Average</t>
  </si>
  <si>
    <t>Prize</t>
  </si>
  <si>
    <t xml:space="preserve">Total = </t>
  </si>
  <si>
    <t xml:space="preserve">Game 1 = </t>
  </si>
  <si>
    <t xml:space="preserve">Game 2 = </t>
  </si>
  <si>
    <t xml:space="preserve">Game 3 = </t>
  </si>
  <si>
    <t>3rd
place</t>
  </si>
  <si>
    <t>2nd
place</t>
  </si>
  <si>
    <t>1st
place</t>
  </si>
  <si>
    <t>Optional Side Pot</t>
  </si>
  <si>
    <t>Ga. 1</t>
  </si>
  <si>
    <t>Ga. 2</t>
  </si>
  <si>
    <t>Ga. 3</t>
  </si>
  <si>
    <t>Ga. 4</t>
  </si>
  <si>
    <t>Ga. 5</t>
  </si>
  <si>
    <t>Ga. 6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</si>
  <si>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</si>
  <si>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</si>
  <si>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</si>
  <si>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</si>
  <si>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</si>
  <si>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</si>
  <si>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</si>
  <si>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</si>
  <si>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12</t>
  </si>
  <si>
    <t>Match 11</t>
  </si>
  <si>
    <t>Match 10</t>
  </si>
  <si>
    <t>Match 9</t>
  </si>
  <si>
    <t>Match 17</t>
  </si>
  <si>
    <t>Match 18</t>
  </si>
  <si>
    <t>Match 23</t>
  </si>
  <si>
    <t>Match 13</t>
  </si>
  <si>
    <t>Match 14</t>
  </si>
  <si>
    <t>Match 20</t>
  </si>
  <si>
    <t>Match 19</t>
  </si>
  <si>
    <t>Match 24</t>
  </si>
  <si>
    <t>Match 26</t>
  </si>
  <si>
    <t>Match 28</t>
  </si>
  <si>
    <t>Match 29</t>
  </si>
  <si>
    <t>Match 30</t>
  </si>
  <si>
    <t>Match 31 (if necessary)</t>
  </si>
  <si>
    <t>Match 15</t>
  </si>
  <si>
    <t>Match 21</t>
  </si>
  <si>
    <t>Match 27</t>
  </si>
  <si>
    <t>Match 25</t>
  </si>
  <si>
    <t>Match 22</t>
  </si>
  <si>
    <t>Match 16</t>
  </si>
  <si>
    <t xml:space="preserve">Series = </t>
  </si>
  <si>
    <t>Senior Masters Entry</t>
  </si>
  <si>
    <t xml:space="preserve">Winner Received $400 for entry </t>
  </si>
  <si>
    <t>into National USBC Senior Masters</t>
  </si>
  <si>
    <t>10th ANNUAL St. PAUL SENIOR MASTERS TOURNAMENT</t>
  </si>
  <si>
    <t>10th Annual St. Paul Senior Masters Tournament</t>
  </si>
  <si>
    <t>Cedarvale Lanes</t>
  </si>
  <si>
    <t>Sunday - October 7, 2007 - Cedarvale Lanes</t>
  </si>
  <si>
    <t>10th Annual St. Paul Senior Masters Tournament - Match Play Competition</t>
  </si>
  <si>
    <t>Sunday, October 7, 2007   - -  Cedarvale Lanes</t>
  </si>
  <si>
    <t>Sunday, October 7, 2007 -- Match Play -- Final Standings</t>
  </si>
  <si>
    <t>Bahr, Pete</t>
  </si>
  <si>
    <t>Loth, Alan</t>
  </si>
  <si>
    <t>Schacht, Terry</t>
  </si>
  <si>
    <t>Korth, Tom</t>
  </si>
  <si>
    <t>Hansen, Richard</t>
  </si>
  <si>
    <t>Thompson, Robert L.</t>
  </si>
  <si>
    <t>Carlson, Leif</t>
  </si>
  <si>
    <t>Anderson, Rich</t>
  </si>
  <si>
    <t>Barnhouse, Chuck</t>
  </si>
  <si>
    <t>Hoke, Tim</t>
  </si>
  <si>
    <t>Abrams, Hal</t>
  </si>
  <si>
    <t>Richardson, Gary</t>
  </si>
  <si>
    <t>Hendrickson, Carl</t>
  </si>
  <si>
    <t>Matsumoto, George</t>
  </si>
  <si>
    <t>Poelzer, Clark</t>
  </si>
  <si>
    <t>Berken, Tom</t>
  </si>
  <si>
    <t>Thompson, Bill</t>
  </si>
  <si>
    <t>Latvala, Rich</t>
  </si>
  <si>
    <t>x</t>
  </si>
  <si>
    <t>Boyd, Lonnie</t>
  </si>
  <si>
    <t>Worm, Ken</t>
  </si>
  <si>
    <t>Albert, John</t>
  </si>
  <si>
    <t>Gallivan, Tom</t>
  </si>
  <si>
    <t>Arntzen, Gary</t>
  </si>
  <si>
    <t>Eiss, John</t>
  </si>
  <si>
    <t>Schacht, Dennis</t>
  </si>
  <si>
    <t>Wakefield, Tom</t>
  </si>
  <si>
    <t>Holets, Ken</t>
  </si>
  <si>
    <t>Wirz, Mike</t>
  </si>
  <si>
    <t>Johnston, Mike</t>
  </si>
  <si>
    <t>Havlish, Tom</t>
  </si>
  <si>
    <t>Green, Gary</t>
  </si>
  <si>
    <t>Peterson, George</t>
  </si>
  <si>
    <t>Bartz, Randy</t>
  </si>
  <si>
    <t>Weinke, Ron</t>
  </si>
  <si>
    <t>Mahagnoul, Ed</t>
  </si>
  <si>
    <t>Kreyer Jr., George</t>
  </si>
  <si>
    <t>Seath, Dale</t>
  </si>
  <si>
    <t>Stepp, Ron</t>
  </si>
  <si>
    <t>Corbett, Tom</t>
  </si>
  <si>
    <t>White, Greg</t>
  </si>
  <si>
    <t>Nourie, Joe</t>
  </si>
  <si>
    <t>Busch, Neil</t>
  </si>
  <si>
    <t>Regular Mail (113 @ $.41)</t>
  </si>
  <si>
    <t>Total Prize Fund = $2,645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</si>
</sst>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.0_);[Red]\(#,##0.0\)"/>
    <numFmt numFmtId="168" formatCode="&quot;$&quot;#,##0.0_);\(&quot;$&quot;#,##0.0\)"/>
    <numFmt numFmtId="169" formatCode="&quot;$&quot;#,##0.0_);[Red]\(&quot;$&quot;#,##0.0\)"/>
    <numFmt numFmtId="170" formatCode="#,##0.000_);[Red]\(#,##0.000\)"/>
    <numFmt numFmtId="171" formatCode="#,##0.0000_);[Red]\(#,##0.0000\)"/>
    <numFmt numFmtId="172" formatCode="#,##0.00000_);[Red]\(#,##0.00000\)"/>
    <numFmt numFmtId="173" formatCode="&quot;$&quot;#,##0.00"/>
    <numFmt numFmtId="174" formatCode="&quot;$&quot;#,##0\ ;\(&quot;$&quot;#,##0\)"/>
    <numFmt numFmtId="175" formatCode="0_);[Red]\(0\)"/>
    <numFmt numFmtId="176" formatCode="0.000000"/>
    <numFmt numFmtId="177" formatCode="0.00000"/>
    <numFmt numFmtId="178" formatCode="0.0000000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&quot;$&quot;#,##0.0000000_);[Red]\(&quot;$&quot;#,##0.00000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12"/>
      <name val="Arial"/>
      <family val="0"/>
    </font>
    <font>
      <b/>
      <sz val="16"/>
      <name val="Arial"/>
      <family val="0"/>
    </font>
    <font>
      <b/>
      <sz val="16"/>
      <name val="Times New Roman"/>
      <family val="0"/>
    </font>
    <font>
      <sz val="20"/>
      <name val="Times New Roman"/>
      <family val="1"/>
    </font>
    <font>
      <sz val="20"/>
      <name val="MS Sans Serif"/>
      <family val="0"/>
    </font>
    <font>
      <sz val="14"/>
      <name val="Arial"/>
      <family val="2"/>
    </font>
    <font>
      <b/>
      <sz val="20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name val="Arial"/>
      <family val="2"/>
    </font>
    <font>
      <sz val="10"/>
      <color indexed="8"/>
      <name val="MS Sans Serif"/>
      <family val="0"/>
    </font>
    <font>
      <b/>
      <sz val="12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sz val="16"/>
      <name val="MS Sans Serif"/>
      <family val="0"/>
    </font>
    <font>
      <b/>
      <sz val="12"/>
      <color indexed="8"/>
      <name val="Arial"/>
      <family val="2"/>
    </font>
    <font>
      <sz val="8.5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28"/>
      <name val="Times New Roman"/>
      <family val="1"/>
    </font>
    <font>
      <sz val="14"/>
      <name val="MS Sans Serif"/>
      <family val="0"/>
    </font>
    <font>
      <sz val="14"/>
      <name val="Courier"/>
      <family val="0"/>
    </font>
    <font>
      <i/>
      <sz val="14"/>
      <name val="Arial"/>
      <family val="2"/>
    </font>
    <font>
      <i/>
      <sz val="16"/>
      <name val="Times New Roman"/>
      <family val="1"/>
    </font>
    <font>
      <b/>
      <sz val="28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b/>
      <sz val="10"/>
      <name val="Times New Roman"/>
      <family val="1"/>
    </font>
    <font>
      <sz val="20"/>
      <name val="Arial"/>
      <family val="2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6"/>
      <color indexed="9"/>
      <name val="Times New Roman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b/>
      <sz val="14"/>
      <name val="Arial"/>
      <family val="2"/>
    </font>
    <font>
      <b/>
      <sz val="20"/>
      <color indexed="8"/>
      <name val="Arial"/>
      <family val="2"/>
    </font>
    <font>
      <sz val="14"/>
      <color indexed="8"/>
      <name val="Times New Roman"/>
      <family val="0"/>
    </font>
    <font>
      <sz val="12"/>
      <color indexed="8"/>
      <name val="MS Sans Serif"/>
      <family val="2"/>
    </font>
    <font>
      <sz val="8.5"/>
      <color indexed="8"/>
      <name val="MS Sans Serif"/>
      <family val="2"/>
    </font>
    <font>
      <sz val="24"/>
      <name val="MS Sans Serif"/>
      <family val="2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2" fontId="13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2" borderId="0" xfId="0" applyFont="1" applyFill="1" applyAlignment="1">
      <alignment horizontal="centerContinuous" vertical="center"/>
    </xf>
    <xf numFmtId="0" fontId="19" fillId="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8" fontId="10" fillId="0" borderId="0" xfId="17" applyFont="1" applyAlignment="1">
      <alignment vertical="center"/>
    </xf>
    <xf numFmtId="0" fontId="18" fillId="0" borderId="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8" fontId="10" fillId="0" borderId="0" xfId="17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8" fontId="10" fillId="0" borderId="3" xfId="17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4" fillId="2" borderId="0" xfId="0" applyFont="1" applyFill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8" fontId="24" fillId="0" borderId="0" xfId="0" applyNumberFormat="1" applyFont="1" applyAlignment="1">
      <alignment/>
    </xf>
    <xf numFmtId="0" fontId="24" fillId="0" borderId="0" xfId="0" applyFont="1" applyAlignment="1" quotePrefix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8" fontId="10" fillId="0" borderId="2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8" fontId="43" fillId="0" borderId="0" xfId="17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8" fontId="43" fillId="0" borderId="0" xfId="17" applyNumberFormat="1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2" fontId="18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31" fillId="0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8" fontId="46" fillId="0" borderId="2" xfId="17" applyFont="1" applyBorder="1" applyAlignment="1">
      <alignment horizontal="center" vertical="center" wrapText="1"/>
    </xf>
    <xf numFmtId="8" fontId="29" fillId="2" borderId="2" xfId="17" applyFont="1" applyFill="1" applyBorder="1" applyAlignment="1">
      <alignment horizontal="center" vertical="center"/>
    </xf>
    <xf numFmtId="8" fontId="28" fillId="0" borderId="2" xfId="17" applyFont="1" applyBorder="1" applyAlignment="1">
      <alignment horizontal="center" vertical="center"/>
    </xf>
    <xf numFmtId="8" fontId="28" fillId="0" borderId="5" xfId="17" applyFont="1" applyBorder="1" applyAlignment="1">
      <alignment horizontal="center" vertical="center"/>
    </xf>
    <xf numFmtId="8" fontId="28" fillId="0" borderId="28" xfId="17" applyFont="1" applyBorder="1" applyAlignment="1">
      <alignment horizontal="center" vertical="center"/>
    </xf>
    <xf numFmtId="8" fontId="28" fillId="0" borderId="32" xfId="17" applyFont="1" applyBorder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8" fontId="28" fillId="0" borderId="0" xfId="17" applyFont="1" applyBorder="1" applyAlignment="1">
      <alignment horizontal="center" vertical="center"/>
    </xf>
    <xf numFmtId="8" fontId="28" fillId="0" borderId="0" xfId="17" applyFont="1" applyBorder="1" applyAlignment="1">
      <alignment vertical="center"/>
    </xf>
    <xf numFmtId="8" fontId="29" fillId="2" borderId="0" xfId="17" applyFont="1" applyFill="1" applyBorder="1" applyAlignment="1">
      <alignment horizontal="left" vertical="center"/>
    </xf>
    <xf numFmtId="8" fontId="29" fillId="2" borderId="0" xfId="17" applyFont="1" applyFill="1" applyBorder="1" applyAlignment="1">
      <alignment horizontal="centerContinuous" vertical="center"/>
    </xf>
    <xf numFmtId="8" fontId="10" fillId="0" borderId="33" xfId="17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vertical="center"/>
    </xf>
    <xf numFmtId="0" fontId="32" fillId="3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right" vertical="center"/>
    </xf>
    <xf numFmtId="0" fontId="11" fillId="2" borderId="2" xfId="17" applyNumberFormat="1" applyFont="1" applyFill="1" applyBorder="1" applyAlignment="1">
      <alignment horizontal="centerContinuous" vertical="center"/>
    </xf>
    <xf numFmtId="173" fontId="21" fillId="0" borderId="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8" fontId="18" fillId="0" borderId="2" xfId="17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5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53" fillId="0" borderId="2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2" fontId="18" fillId="0" borderId="39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2" fontId="18" fillId="0" borderId="41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8" fontId="18" fillId="0" borderId="3" xfId="17" applyFont="1" applyBorder="1" applyAlignment="1">
      <alignment horizontal="center" vertical="center"/>
    </xf>
    <xf numFmtId="0" fontId="52" fillId="0" borderId="2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52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11" fontId="52" fillId="0" borderId="2" xfId="0" applyNumberFormat="1" applyFont="1" applyBorder="1" applyAlignment="1">
      <alignment horizontal="left" vertical="center"/>
    </xf>
    <xf numFmtId="0" fontId="57" fillId="0" borderId="2" xfId="0" applyFont="1" applyBorder="1" applyAlignment="1">
      <alignment horizontal="center" vertical="center" textRotation="90"/>
    </xf>
    <xf numFmtId="0" fontId="52" fillId="0" borderId="4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34" fillId="2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8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Continuous" vertical="center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8" fontId="46" fillId="0" borderId="43" xfId="17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6" fontId="0" fillId="0" borderId="0" xfId="0" applyNumberFormat="1" applyAlignment="1">
      <alignment/>
    </xf>
    <xf numFmtId="0" fontId="5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 textRotation="90"/>
    </xf>
    <xf numFmtId="0" fontId="52" fillId="0" borderId="0" xfId="0" applyFont="1" applyBorder="1" applyAlignment="1">
      <alignment horizontal="center" vertical="center"/>
    </xf>
    <xf numFmtId="8" fontId="10" fillId="0" borderId="0" xfId="17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Continuous" vertical="center"/>
    </xf>
    <xf numFmtId="6" fontId="5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horizontal="left" vertical="center"/>
    </xf>
    <xf numFmtId="0" fontId="43" fillId="0" borderId="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0" fontId="43" fillId="0" borderId="0" xfId="0" applyNumberFormat="1" applyFont="1" applyBorder="1" applyAlignment="1">
      <alignment horizontal="left" vertical="center"/>
    </xf>
    <xf numFmtId="40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Percent" xfId="22"/>
  </cellStyles>
  <dxfs count="4"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  <dxf>
      <font>
        <color rgb="FFFFFFFF"/>
      </font>
      <fill>
        <patternFill>
          <bgColor rgb="FF808080"/>
        </patternFill>
      </fill>
      <border/>
    </dxf>
    <dxf>
      <font>
        <b/>
        <i val="0"/>
        <color rgb="FFFFFF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535"/>
  <sheetViews>
    <sheetView showGridLines="0" tabSelected="1" zoomScale="75" zoomScaleNormal="75" workbookViewId="0" topLeftCell="A1">
      <selection activeCell="R19" sqref="R19"/>
    </sheetView>
  </sheetViews>
  <sheetFormatPr defaultColWidth="9.140625" defaultRowHeight="12.75"/>
  <cols>
    <col min="1" max="1" width="3.00390625" style="22" customWidth="1"/>
    <col min="2" max="2" width="5.7109375" style="22" customWidth="1"/>
    <col min="3" max="3" width="27.57421875" style="32" customWidth="1"/>
    <col min="4" max="4" width="3.7109375" style="22" customWidth="1"/>
    <col min="5" max="7" width="9.28125" style="22" customWidth="1"/>
    <col min="8" max="8" width="11.57421875" style="22" bestFit="1" customWidth="1"/>
    <col min="9" max="9" width="3.7109375" style="22" customWidth="1"/>
    <col min="10" max="12" width="9.28125" style="22" customWidth="1"/>
    <col min="13" max="13" width="11.57421875" style="22" bestFit="1" customWidth="1"/>
    <col min="14" max="14" width="11.140625" style="22" bestFit="1" customWidth="1"/>
    <col min="15" max="15" width="18.00390625" style="14" bestFit="1" customWidth="1"/>
    <col min="16" max="16" width="7.7109375" style="22" hidden="1" customWidth="1"/>
    <col min="17" max="17" width="14.57421875" style="81" customWidth="1"/>
    <col min="18" max="18" width="15.421875" style="22" customWidth="1"/>
    <col min="19" max="19" width="9.140625" style="22" customWidth="1"/>
    <col min="20" max="20" width="30.7109375" style="22" customWidth="1"/>
    <col min="21" max="21" width="8.7109375" style="22" customWidth="1"/>
    <col min="22" max="22" width="30.7109375" style="22" customWidth="1"/>
    <col min="23" max="24" width="12.7109375" style="22" customWidth="1"/>
    <col min="25" max="25" width="35.7109375" style="22" customWidth="1"/>
    <col min="26" max="16384" width="9.140625" style="22" customWidth="1"/>
  </cols>
  <sheetData>
    <row r="1" spans="1:25" ht="27" customHeight="1">
      <c r="A1" s="47"/>
      <c r="B1" s="286" t="s">
        <v>153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1"/>
      <c r="Q1" s="22"/>
      <c r="T1"/>
      <c r="U1"/>
      <c r="V1"/>
      <c r="W1"/>
      <c r="X1"/>
      <c r="Y1"/>
    </row>
    <row r="2" spans="2:25" ht="21" thickBot="1">
      <c r="B2" s="51" t="s">
        <v>33</v>
      </c>
      <c r="C2" s="52"/>
      <c r="D2" s="53">
        <f>COUNTIF(E4:L4,"&gt;0")-1</f>
        <v>6</v>
      </c>
      <c r="E2" s="54"/>
      <c r="F2" s="287" t="s">
        <v>156</v>
      </c>
      <c r="G2" s="288"/>
      <c r="H2" s="288"/>
      <c r="I2" s="288"/>
      <c r="J2" s="288"/>
      <c r="K2" s="288"/>
      <c r="L2" s="288"/>
      <c r="M2" s="44"/>
      <c r="N2" s="45"/>
      <c r="O2" s="46"/>
      <c r="P2" s="30" t="s">
        <v>5</v>
      </c>
      <c r="Q2" s="22"/>
      <c r="T2"/>
      <c r="U2"/>
      <c r="V2"/>
      <c r="W2"/>
      <c r="X2"/>
      <c r="Y2"/>
    </row>
    <row r="3" spans="2:25" ht="21" customHeight="1" thickBot="1" thickTop="1">
      <c r="B3" s="7" t="s">
        <v>8</v>
      </c>
      <c r="C3" s="40" t="s">
        <v>9</v>
      </c>
      <c r="D3" s="50" t="s">
        <v>10</v>
      </c>
      <c r="E3" s="49" t="s">
        <v>112</v>
      </c>
      <c r="F3" s="49" t="s">
        <v>113</v>
      </c>
      <c r="G3" s="49" t="s">
        <v>114</v>
      </c>
      <c r="H3" s="11" t="s">
        <v>31</v>
      </c>
      <c r="I3" s="50" t="s">
        <v>10</v>
      </c>
      <c r="J3" s="11" t="s">
        <v>115</v>
      </c>
      <c r="K3" s="11" t="s">
        <v>116</v>
      </c>
      <c r="L3" s="11" t="s">
        <v>117</v>
      </c>
      <c r="M3" s="41" t="s">
        <v>32</v>
      </c>
      <c r="N3" s="42" t="s">
        <v>24</v>
      </c>
      <c r="O3" s="16" t="s">
        <v>12</v>
      </c>
      <c r="P3" s="31" t="s">
        <v>11</v>
      </c>
      <c r="Q3" s="42" t="s">
        <v>55</v>
      </c>
      <c r="T3"/>
      <c r="U3"/>
      <c r="V3"/>
      <c r="W3"/>
      <c r="X3"/>
      <c r="Y3"/>
    </row>
    <row r="4" spans="2:25" ht="24.75" customHeight="1" thickBot="1" thickTop="1">
      <c r="B4" s="61">
        <v>1</v>
      </c>
      <c r="C4" s="225" t="s">
        <v>193</v>
      </c>
      <c r="D4" s="247"/>
      <c r="E4" s="253">
        <v>227</v>
      </c>
      <c r="F4" s="253">
        <v>192</v>
      </c>
      <c r="G4" s="255">
        <v>225</v>
      </c>
      <c r="H4" s="254">
        <f>SUM(E4:G4)</f>
        <v>644</v>
      </c>
      <c r="I4" s="253"/>
      <c r="J4" s="253">
        <v>238</v>
      </c>
      <c r="K4" s="253">
        <v>236</v>
      </c>
      <c r="L4" s="253">
        <v>269</v>
      </c>
      <c r="M4" s="254">
        <f aca="true" t="shared" si="0" ref="M4:M37">SUM(J4:L4)</f>
        <v>743</v>
      </c>
      <c r="N4" s="29">
        <f aca="true" t="shared" si="1" ref="N4:N35">SUM(H4,M4)</f>
        <v>1387</v>
      </c>
      <c r="O4" s="67">
        <f>N4-(200*D2)</f>
        <v>187</v>
      </c>
      <c r="P4" s="5" t="e">
        <f>SUM(#REF!,N4)</f>
        <v>#REF!</v>
      </c>
      <c r="Q4" s="83">
        <v>350</v>
      </c>
      <c r="R4" s="284">
        <f>1387/6</f>
        <v>231.16666666666666</v>
      </c>
      <c r="T4"/>
      <c r="U4"/>
      <c r="V4"/>
      <c r="W4"/>
      <c r="X4"/>
      <c r="Y4"/>
    </row>
    <row r="5" spans="2:25" ht="24.75" customHeight="1" thickBot="1" thickTop="1">
      <c r="B5" s="62">
        <v>2</v>
      </c>
      <c r="C5" s="225" t="s">
        <v>163</v>
      </c>
      <c r="D5" s="247" t="s">
        <v>178</v>
      </c>
      <c r="E5" s="253">
        <v>269</v>
      </c>
      <c r="F5" s="255">
        <v>210</v>
      </c>
      <c r="G5" s="253">
        <v>214</v>
      </c>
      <c r="H5" s="254">
        <f aca="true" t="shared" si="2" ref="H5:H69">SUM(E5:G5)</f>
        <v>693</v>
      </c>
      <c r="I5" s="253" t="s">
        <v>178</v>
      </c>
      <c r="J5" s="253">
        <v>269</v>
      </c>
      <c r="K5" s="253">
        <v>180</v>
      </c>
      <c r="L5" s="253">
        <v>244</v>
      </c>
      <c r="M5" s="256">
        <f t="shared" si="0"/>
        <v>693</v>
      </c>
      <c r="N5" s="29">
        <f t="shared" si="1"/>
        <v>1386</v>
      </c>
      <c r="O5" s="67">
        <f>N5-(200*D2)</f>
        <v>186</v>
      </c>
      <c r="P5" s="5" t="e">
        <f>SUM(#REF!,N5)</f>
        <v>#REF!</v>
      </c>
      <c r="Q5" s="83">
        <v>280</v>
      </c>
      <c r="R5"/>
      <c r="T5"/>
      <c r="U5"/>
      <c r="V5"/>
      <c r="W5"/>
      <c r="X5"/>
      <c r="Y5"/>
    </row>
    <row r="6" spans="2:25" ht="24.75" customHeight="1" thickBot="1" thickTop="1">
      <c r="B6" s="62">
        <v>3</v>
      </c>
      <c r="C6" s="225" t="s">
        <v>179</v>
      </c>
      <c r="D6" s="247" t="s">
        <v>178</v>
      </c>
      <c r="E6" s="253">
        <v>238</v>
      </c>
      <c r="F6" s="253">
        <v>234</v>
      </c>
      <c r="G6" s="253">
        <v>215</v>
      </c>
      <c r="H6" s="254">
        <f>SUM(E6:G6)</f>
        <v>687</v>
      </c>
      <c r="I6" s="253" t="s">
        <v>178</v>
      </c>
      <c r="J6" s="253">
        <v>213</v>
      </c>
      <c r="K6" s="253">
        <v>207</v>
      </c>
      <c r="L6" s="253">
        <v>258</v>
      </c>
      <c r="M6" s="254">
        <f t="shared" si="0"/>
        <v>678</v>
      </c>
      <c r="N6" s="29">
        <f t="shared" si="1"/>
        <v>1365</v>
      </c>
      <c r="O6" s="67">
        <f>N6-(200*D2)</f>
        <v>165</v>
      </c>
      <c r="P6" s="5" t="e">
        <f>SUM(#REF!,N6)</f>
        <v>#REF!</v>
      </c>
      <c r="Q6" s="83">
        <v>220</v>
      </c>
      <c r="R6" s="266"/>
      <c r="T6"/>
      <c r="U6"/>
      <c r="V6"/>
      <c r="W6"/>
      <c r="X6"/>
      <c r="Y6"/>
    </row>
    <row r="7" spans="2:25" ht="24.75" customHeight="1" thickBot="1" thickTop="1">
      <c r="B7" s="62">
        <v>4</v>
      </c>
      <c r="C7" s="225" t="s">
        <v>169</v>
      </c>
      <c r="D7" s="247" t="s">
        <v>178</v>
      </c>
      <c r="E7" s="253">
        <v>201</v>
      </c>
      <c r="F7" s="253">
        <v>237</v>
      </c>
      <c r="G7" s="253">
        <v>188</v>
      </c>
      <c r="H7" s="254">
        <f t="shared" si="2"/>
        <v>626</v>
      </c>
      <c r="I7" s="253" t="s">
        <v>178</v>
      </c>
      <c r="J7" s="253">
        <v>223</v>
      </c>
      <c r="K7" s="253">
        <v>249</v>
      </c>
      <c r="L7" s="253">
        <v>235</v>
      </c>
      <c r="M7" s="254">
        <f t="shared" si="0"/>
        <v>707</v>
      </c>
      <c r="N7" s="29">
        <f t="shared" si="1"/>
        <v>1333</v>
      </c>
      <c r="O7" s="67">
        <f>N7-(200*D2)</f>
        <v>133</v>
      </c>
      <c r="P7" s="5" t="e">
        <f>SUM(#REF!,N7)</f>
        <v>#REF!</v>
      </c>
      <c r="Q7" s="83">
        <v>175</v>
      </c>
      <c r="R7" s="266"/>
      <c r="T7"/>
      <c r="U7"/>
      <c r="V7"/>
      <c r="W7"/>
      <c r="X7"/>
      <c r="Y7"/>
    </row>
    <row r="8" spans="2:25" ht="24.75" customHeight="1" thickBot="1" thickTop="1">
      <c r="B8" s="62">
        <v>5</v>
      </c>
      <c r="C8" s="225" t="s">
        <v>174</v>
      </c>
      <c r="D8" s="247" t="s">
        <v>178</v>
      </c>
      <c r="E8" s="253">
        <v>176</v>
      </c>
      <c r="F8" s="253">
        <v>200</v>
      </c>
      <c r="G8" s="253">
        <v>236</v>
      </c>
      <c r="H8" s="254">
        <f>SUM(E8:G8)</f>
        <v>612</v>
      </c>
      <c r="I8" s="253" t="s">
        <v>178</v>
      </c>
      <c r="J8" s="253">
        <v>235</v>
      </c>
      <c r="K8" s="253">
        <v>194</v>
      </c>
      <c r="L8" s="253">
        <v>279</v>
      </c>
      <c r="M8" s="254">
        <f>SUM(J8:L8)</f>
        <v>708</v>
      </c>
      <c r="N8" s="29">
        <f t="shared" si="1"/>
        <v>1320</v>
      </c>
      <c r="O8" s="67">
        <f>N8-(200*D2)</f>
        <v>120</v>
      </c>
      <c r="P8" s="5" t="e">
        <f>SUM(#REF!,N8)</f>
        <v>#REF!</v>
      </c>
      <c r="Q8" s="83">
        <v>150</v>
      </c>
      <c r="R8"/>
      <c r="T8"/>
      <c r="U8"/>
      <c r="V8"/>
      <c r="W8"/>
      <c r="X8"/>
      <c r="Y8"/>
    </row>
    <row r="9" spans="2:25" ht="24.75" customHeight="1" thickBot="1" thickTop="1">
      <c r="B9" s="62">
        <v>6</v>
      </c>
      <c r="C9" s="225" t="s">
        <v>175</v>
      </c>
      <c r="D9" s="247" t="s">
        <v>178</v>
      </c>
      <c r="E9" s="253">
        <v>223</v>
      </c>
      <c r="F9" s="253">
        <v>196</v>
      </c>
      <c r="G9" s="253">
        <v>237</v>
      </c>
      <c r="H9" s="254">
        <f>SUM(E9:G9)</f>
        <v>656</v>
      </c>
      <c r="I9" s="253" t="s">
        <v>178</v>
      </c>
      <c r="J9" s="253">
        <v>210</v>
      </c>
      <c r="K9" s="253">
        <v>208</v>
      </c>
      <c r="L9" s="253">
        <v>242</v>
      </c>
      <c r="M9" s="254">
        <f t="shared" si="0"/>
        <v>660</v>
      </c>
      <c r="N9" s="29">
        <f t="shared" si="1"/>
        <v>1316</v>
      </c>
      <c r="O9" s="67">
        <f>N9-(200*D2)</f>
        <v>116</v>
      </c>
      <c r="P9" s="5" t="e">
        <f>SUM(#REF!,N9)</f>
        <v>#REF!</v>
      </c>
      <c r="Q9" s="83">
        <v>150</v>
      </c>
      <c r="R9" s="266"/>
      <c r="T9"/>
      <c r="U9"/>
      <c r="V9"/>
      <c r="W9"/>
      <c r="X9"/>
      <c r="Y9"/>
    </row>
    <row r="10" spans="2:25" ht="24.75" customHeight="1" thickBot="1" thickTop="1">
      <c r="B10" s="62">
        <v>7</v>
      </c>
      <c r="C10" s="225" t="s">
        <v>191</v>
      </c>
      <c r="D10" s="247" t="s">
        <v>178</v>
      </c>
      <c r="E10" s="253">
        <v>172</v>
      </c>
      <c r="F10" s="253">
        <v>257</v>
      </c>
      <c r="G10" s="253">
        <v>246</v>
      </c>
      <c r="H10" s="254">
        <f>SUM(E10:G10)</f>
        <v>675</v>
      </c>
      <c r="I10" s="253" t="s">
        <v>178</v>
      </c>
      <c r="J10" s="253">
        <v>170</v>
      </c>
      <c r="K10" s="253">
        <v>213</v>
      </c>
      <c r="L10" s="253">
        <v>236</v>
      </c>
      <c r="M10" s="254">
        <f t="shared" si="0"/>
        <v>619</v>
      </c>
      <c r="N10" s="29">
        <f t="shared" si="1"/>
        <v>1294</v>
      </c>
      <c r="O10" s="67">
        <f>N10-(200*D2)</f>
        <v>94</v>
      </c>
      <c r="P10" s="5" t="e">
        <f>SUM(#REF!,N10)</f>
        <v>#REF!</v>
      </c>
      <c r="Q10" s="83">
        <v>130</v>
      </c>
      <c r="R10"/>
      <c r="T10"/>
      <c r="U10"/>
      <c r="V10"/>
      <c r="W10"/>
      <c r="X10"/>
      <c r="Y10"/>
    </row>
    <row r="11" spans="2:25" ht="24.75" customHeight="1" thickBot="1" thickTop="1">
      <c r="B11" s="62">
        <v>8</v>
      </c>
      <c r="C11" s="213" t="s">
        <v>188</v>
      </c>
      <c r="D11" s="247" t="s">
        <v>178</v>
      </c>
      <c r="E11" s="253">
        <v>227</v>
      </c>
      <c r="F11" s="253">
        <v>190</v>
      </c>
      <c r="G11" s="253">
        <v>214</v>
      </c>
      <c r="H11" s="254">
        <f t="shared" si="2"/>
        <v>631</v>
      </c>
      <c r="I11" s="253" t="s">
        <v>178</v>
      </c>
      <c r="J11" s="253">
        <v>223</v>
      </c>
      <c r="K11" s="253">
        <v>227</v>
      </c>
      <c r="L11" s="253">
        <v>213</v>
      </c>
      <c r="M11" s="254">
        <f t="shared" si="0"/>
        <v>663</v>
      </c>
      <c r="N11" s="29">
        <f t="shared" si="1"/>
        <v>1294</v>
      </c>
      <c r="O11" s="67">
        <f>N11-(200*D2)</f>
        <v>94</v>
      </c>
      <c r="P11" s="5" t="e">
        <f>SUM(#REF!,N11)</f>
        <v>#REF!</v>
      </c>
      <c r="Q11" s="83">
        <v>130</v>
      </c>
      <c r="R11" s="266"/>
      <c r="T11"/>
      <c r="U11"/>
      <c r="V11"/>
      <c r="W11"/>
      <c r="X11"/>
      <c r="Y11"/>
    </row>
    <row r="12" spans="2:25" ht="24.75" customHeight="1" thickBot="1" thickTop="1">
      <c r="B12" s="62">
        <v>9</v>
      </c>
      <c r="C12" s="225" t="s">
        <v>190</v>
      </c>
      <c r="D12" s="247" t="s">
        <v>178</v>
      </c>
      <c r="E12" s="253">
        <v>179</v>
      </c>
      <c r="F12" s="253">
        <v>247</v>
      </c>
      <c r="G12" s="253">
        <v>202</v>
      </c>
      <c r="H12" s="254">
        <f t="shared" si="2"/>
        <v>628</v>
      </c>
      <c r="I12" s="253" t="s">
        <v>178</v>
      </c>
      <c r="J12" s="253">
        <v>244</v>
      </c>
      <c r="K12" s="253">
        <v>188</v>
      </c>
      <c r="L12" s="253">
        <v>205</v>
      </c>
      <c r="M12" s="254">
        <f t="shared" si="0"/>
        <v>637</v>
      </c>
      <c r="N12" s="29">
        <f t="shared" si="1"/>
        <v>1265</v>
      </c>
      <c r="O12" s="67">
        <f>N12-(200*D2)</f>
        <v>65</v>
      </c>
      <c r="P12" s="5" t="e">
        <f>SUM(#REF!,N12)</f>
        <v>#REF!</v>
      </c>
      <c r="Q12" s="83">
        <v>90</v>
      </c>
      <c r="R12"/>
      <c r="T12"/>
      <c r="U12"/>
      <c r="V12"/>
      <c r="W12"/>
      <c r="X12"/>
      <c r="Y12"/>
    </row>
    <row r="13" spans="2:25" ht="24.75" customHeight="1" thickBot="1" thickTop="1">
      <c r="B13" s="62">
        <v>10</v>
      </c>
      <c r="C13" s="213" t="s">
        <v>180</v>
      </c>
      <c r="D13" s="247" t="s">
        <v>178</v>
      </c>
      <c r="E13" s="253">
        <v>213</v>
      </c>
      <c r="F13" s="253">
        <v>232</v>
      </c>
      <c r="G13" s="253">
        <v>179</v>
      </c>
      <c r="H13" s="254">
        <f t="shared" si="2"/>
        <v>624</v>
      </c>
      <c r="I13" s="253" t="s">
        <v>178</v>
      </c>
      <c r="J13" s="253">
        <v>237</v>
      </c>
      <c r="K13" s="253">
        <v>173</v>
      </c>
      <c r="L13" s="253">
        <v>226</v>
      </c>
      <c r="M13" s="254">
        <f t="shared" si="0"/>
        <v>636</v>
      </c>
      <c r="N13" s="29">
        <f t="shared" si="1"/>
        <v>1260</v>
      </c>
      <c r="O13" s="67">
        <f>N13-(200*D2)</f>
        <v>60</v>
      </c>
      <c r="P13" s="5" t="e">
        <f>SUM(#REF!,N13)</f>
        <v>#REF!</v>
      </c>
      <c r="Q13" s="83">
        <v>90</v>
      </c>
      <c r="R13" s="266"/>
      <c r="T13"/>
      <c r="U13"/>
      <c r="V13"/>
      <c r="W13"/>
      <c r="X13"/>
      <c r="Y13"/>
    </row>
    <row r="14" spans="2:25" ht="24.75" customHeight="1" thickBot="1" thickTop="1">
      <c r="B14" s="62">
        <v>11</v>
      </c>
      <c r="C14" s="225" t="s">
        <v>166</v>
      </c>
      <c r="D14" s="247"/>
      <c r="E14" s="253">
        <v>198</v>
      </c>
      <c r="F14" s="253">
        <v>213</v>
      </c>
      <c r="G14" s="253">
        <v>204</v>
      </c>
      <c r="H14" s="254">
        <f>SUM(E14:G14)</f>
        <v>615</v>
      </c>
      <c r="I14" s="253"/>
      <c r="J14" s="253">
        <v>211</v>
      </c>
      <c r="K14" s="253">
        <v>201</v>
      </c>
      <c r="L14" s="253">
        <v>224</v>
      </c>
      <c r="M14" s="254">
        <f t="shared" si="0"/>
        <v>636</v>
      </c>
      <c r="N14" s="29">
        <f t="shared" si="1"/>
        <v>1251</v>
      </c>
      <c r="O14" s="67">
        <f>N14-(200*D2)</f>
        <v>51</v>
      </c>
      <c r="P14" s="5" t="e">
        <f>SUM(#REF!,N14)</f>
        <v>#REF!</v>
      </c>
      <c r="Q14" s="83">
        <v>90</v>
      </c>
      <c r="R14" s="266"/>
      <c r="T14"/>
      <c r="U14"/>
      <c r="V14"/>
      <c r="W14"/>
      <c r="X14"/>
      <c r="Y14"/>
    </row>
    <row r="15" spans="2:25" ht="24.75" customHeight="1" thickBot="1" thickTop="1">
      <c r="B15" s="62">
        <v>12</v>
      </c>
      <c r="C15" s="225" t="s">
        <v>195</v>
      </c>
      <c r="D15" s="247"/>
      <c r="E15" s="253">
        <v>235</v>
      </c>
      <c r="F15" s="253">
        <v>246</v>
      </c>
      <c r="G15" s="253">
        <v>247</v>
      </c>
      <c r="H15" s="254">
        <f t="shared" si="2"/>
        <v>728</v>
      </c>
      <c r="I15" s="253"/>
      <c r="J15" s="253">
        <v>188</v>
      </c>
      <c r="K15" s="253">
        <v>157</v>
      </c>
      <c r="L15" s="253">
        <v>177</v>
      </c>
      <c r="M15" s="254">
        <f t="shared" si="0"/>
        <v>522</v>
      </c>
      <c r="N15" s="29">
        <f t="shared" si="1"/>
        <v>1250</v>
      </c>
      <c r="O15" s="67">
        <f>N15-(200*D2)</f>
        <v>50</v>
      </c>
      <c r="P15" s="5" t="e">
        <f>SUM(#REF!,N15)</f>
        <v>#REF!</v>
      </c>
      <c r="Q15" s="83">
        <v>90</v>
      </c>
      <c r="R15"/>
      <c r="T15"/>
      <c r="U15"/>
      <c r="V15"/>
      <c r="W15"/>
      <c r="X15"/>
      <c r="Y15"/>
    </row>
    <row r="16" spans="2:25" ht="24.75" customHeight="1" thickBot="1" thickTop="1">
      <c r="B16" s="62">
        <v>13</v>
      </c>
      <c r="C16" s="225" t="s">
        <v>184</v>
      </c>
      <c r="D16" s="247" t="s">
        <v>178</v>
      </c>
      <c r="E16" s="253">
        <v>193</v>
      </c>
      <c r="F16" s="253">
        <v>181</v>
      </c>
      <c r="G16" s="253">
        <v>244</v>
      </c>
      <c r="H16" s="254">
        <f>SUM(E16:G16)</f>
        <v>618</v>
      </c>
      <c r="I16" s="253" t="s">
        <v>178</v>
      </c>
      <c r="J16" s="257">
        <v>203</v>
      </c>
      <c r="K16" s="257">
        <v>201</v>
      </c>
      <c r="L16" s="257">
        <v>222</v>
      </c>
      <c r="M16" s="254">
        <f t="shared" si="0"/>
        <v>626</v>
      </c>
      <c r="N16" s="29">
        <f t="shared" si="1"/>
        <v>1244</v>
      </c>
      <c r="O16" s="67">
        <f>N16-(200*D2)</f>
        <v>44</v>
      </c>
      <c r="P16" s="5" t="e">
        <f>SUM(#REF!,N16)</f>
        <v>#REF!</v>
      </c>
      <c r="Q16" s="83">
        <v>75</v>
      </c>
      <c r="R16" s="266"/>
      <c r="T16"/>
      <c r="U16"/>
      <c r="V16"/>
      <c r="W16"/>
      <c r="X16"/>
      <c r="Y16"/>
    </row>
    <row r="17" spans="2:25" ht="24.75" customHeight="1" thickBot="1" thickTop="1">
      <c r="B17" s="62">
        <v>14</v>
      </c>
      <c r="C17" s="225" t="s">
        <v>181</v>
      </c>
      <c r="D17" s="247"/>
      <c r="E17" s="253">
        <v>198</v>
      </c>
      <c r="F17" s="253">
        <v>185</v>
      </c>
      <c r="G17" s="253">
        <v>215</v>
      </c>
      <c r="H17" s="254">
        <f t="shared" si="2"/>
        <v>598</v>
      </c>
      <c r="I17" s="253"/>
      <c r="J17" s="253">
        <v>180</v>
      </c>
      <c r="K17" s="253">
        <v>245</v>
      </c>
      <c r="L17" s="253">
        <v>214</v>
      </c>
      <c r="M17" s="254">
        <f t="shared" si="0"/>
        <v>639</v>
      </c>
      <c r="N17" s="29">
        <f t="shared" si="1"/>
        <v>1237</v>
      </c>
      <c r="O17" s="67">
        <f>N17-(200*D2)</f>
        <v>37</v>
      </c>
      <c r="P17" s="5" t="e">
        <f>SUM(#REF!,N17)</f>
        <v>#REF!</v>
      </c>
      <c r="Q17" s="83">
        <v>75</v>
      </c>
      <c r="R17" s="266"/>
      <c r="T17"/>
      <c r="U17"/>
      <c r="V17"/>
      <c r="W17"/>
      <c r="X17"/>
      <c r="Y17"/>
    </row>
    <row r="18" spans="2:25" ht="24.75" customHeight="1" thickBot="1" thickTop="1">
      <c r="B18" s="62">
        <v>15</v>
      </c>
      <c r="C18" s="225" t="s">
        <v>161</v>
      </c>
      <c r="D18" s="247" t="s">
        <v>178</v>
      </c>
      <c r="E18" s="253">
        <v>259</v>
      </c>
      <c r="F18" s="253">
        <v>220</v>
      </c>
      <c r="G18" s="253">
        <v>199</v>
      </c>
      <c r="H18" s="254">
        <f>SUM(E18:G18)</f>
        <v>678</v>
      </c>
      <c r="I18" s="253" t="s">
        <v>178</v>
      </c>
      <c r="J18" s="253">
        <v>198</v>
      </c>
      <c r="K18" s="253">
        <v>182</v>
      </c>
      <c r="L18" s="253">
        <v>178</v>
      </c>
      <c r="M18" s="254">
        <f t="shared" si="0"/>
        <v>558</v>
      </c>
      <c r="N18" s="29">
        <f t="shared" si="1"/>
        <v>1236</v>
      </c>
      <c r="O18" s="67">
        <f>N18-(200*D2)</f>
        <v>36</v>
      </c>
      <c r="P18" s="5" t="e">
        <f>SUM(#REF!,N18)</f>
        <v>#REF!</v>
      </c>
      <c r="Q18" s="83">
        <v>75</v>
      </c>
      <c r="R18"/>
      <c r="T18"/>
      <c r="U18"/>
      <c r="V18"/>
      <c r="W18"/>
      <c r="X18"/>
      <c r="Y18"/>
    </row>
    <row r="19" spans="2:25" ht="24.75" customHeight="1" thickBot="1" thickTop="1">
      <c r="B19" s="63">
        <v>16</v>
      </c>
      <c r="C19" s="225" t="s">
        <v>187</v>
      </c>
      <c r="D19" s="247" t="s">
        <v>178</v>
      </c>
      <c r="E19" s="253">
        <v>197</v>
      </c>
      <c r="F19" s="253">
        <v>176</v>
      </c>
      <c r="G19" s="253">
        <v>202</v>
      </c>
      <c r="H19" s="254">
        <f>SUM(E19:G19)</f>
        <v>575</v>
      </c>
      <c r="I19" s="253" t="s">
        <v>178</v>
      </c>
      <c r="J19" s="253">
        <v>200</v>
      </c>
      <c r="K19" s="253">
        <v>213</v>
      </c>
      <c r="L19" s="253">
        <v>243</v>
      </c>
      <c r="M19" s="254">
        <f t="shared" si="0"/>
        <v>656</v>
      </c>
      <c r="N19" s="29">
        <f t="shared" si="1"/>
        <v>1231</v>
      </c>
      <c r="O19" s="67">
        <f>N19-(200*D2)</f>
        <v>31</v>
      </c>
      <c r="P19" s="5" t="e">
        <f>SUM(#REF!,N19)</f>
        <v>#REF!</v>
      </c>
      <c r="Q19" s="83">
        <v>75</v>
      </c>
      <c r="R19" s="285">
        <f>1231/6</f>
        <v>205.16666666666666</v>
      </c>
      <c r="T19"/>
      <c r="U19"/>
      <c r="V19"/>
      <c r="W19"/>
      <c r="X19"/>
      <c r="Y19"/>
    </row>
    <row r="20" spans="2:25" ht="24.75" customHeight="1" thickBot="1" thickTop="1">
      <c r="B20" s="64">
        <v>17</v>
      </c>
      <c r="C20" s="225" t="s">
        <v>192</v>
      </c>
      <c r="D20" s="247" t="s">
        <v>178</v>
      </c>
      <c r="E20" s="253">
        <v>169</v>
      </c>
      <c r="F20" s="253">
        <v>244</v>
      </c>
      <c r="G20" s="253">
        <v>179</v>
      </c>
      <c r="H20" s="254">
        <f t="shared" si="2"/>
        <v>592</v>
      </c>
      <c r="I20" s="253" t="s">
        <v>178</v>
      </c>
      <c r="J20" s="253">
        <v>253</v>
      </c>
      <c r="K20" s="253">
        <v>189</v>
      </c>
      <c r="L20" s="253">
        <v>188</v>
      </c>
      <c r="M20" s="254">
        <f t="shared" si="0"/>
        <v>630</v>
      </c>
      <c r="N20" s="29">
        <f t="shared" si="1"/>
        <v>1222</v>
      </c>
      <c r="O20" s="67">
        <f>N20-(200*D2)</f>
        <v>22</v>
      </c>
      <c r="P20" s="5" t="e">
        <f>SUM(#REF!,N20)</f>
        <v>#REF!</v>
      </c>
      <c r="Q20" s="186"/>
      <c r="R20" s="275"/>
      <c r="T20"/>
      <c r="U20"/>
      <c r="V20"/>
      <c r="W20"/>
      <c r="X20"/>
      <c r="Y20"/>
    </row>
    <row r="21" spans="2:25" ht="24.75" customHeight="1" thickBot="1" thickTop="1">
      <c r="B21" s="64">
        <v>18</v>
      </c>
      <c r="C21" s="225" t="s">
        <v>189</v>
      </c>
      <c r="D21" s="247"/>
      <c r="E21" s="253">
        <v>235</v>
      </c>
      <c r="F21" s="253">
        <v>234</v>
      </c>
      <c r="G21" s="253">
        <v>159</v>
      </c>
      <c r="H21" s="254">
        <f t="shared" si="2"/>
        <v>628</v>
      </c>
      <c r="I21" s="253"/>
      <c r="J21" s="253">
        <v>179</v>
      </c>
      <c r="K21" s="253">
        <v>182</v>
      </c>
      <c r="L21" s="253">
        <v>225</v>
      </c>
      <c r="M21" s="254">
        <f t="shared" si="0"/>
        <v>586</v>
      </c>
      <c r="N21" s="29">
        <f t="shared" si="1"/>
        <v>1214</v>
      </c>
      <c r="O21" s="67">
        <f>N21-(200*D2)</f>
        <v>14</v>
      </c>
      <c r="P21" s="5" t="e">
        <f>SUM(#REF!,N21)</f>
        <v>#REF!</v>
      </c>
      <c r="R21" s="275"/>
      <c r="T21"/>
      <c r="U21"/>
      <c r="V21"/>
      <c r="W21"/>
      <c r="X21"/>
      <c r="Y21"/>
    </row>
    <row r="22" spans="2:25" ht="24.75" customHeight="1" thickBot="1" thickTop="1">
      <c r="B22" s="64">
        <v>19</v>
      </c>
      <c r="C22" s="225" t="s">
        <v>162</v>
      </c>
      <c r="D22" s="247"/>
      <c r="E22" s="253">
        <v>212</v>
      </c>
      <c r="F22" s="253">
        <v>192</v>
      </c>
      <c r="G22" s="253">
        <v>212</v>
      </c>
      <c r="H22" s="254">
        <f t="shared" si="2"/>
        <v>616</v>
      </c>
      <c r="I22" s="253"/>
      <c r="J22" s="253">
        <v>212</v>
      </c>
      <c r="K22" s="253">
        <v>189</v>
      </c>
      <c r="L22" s="253">
        <v>187</v>
      </c>
      <c r="M22" s="254">
        <f t="shared" si="0"/>
        <v>588</v>
      </c>
      <c r="N22" s="29">
        <f t="shared" si="1"/>
        <v>1204</v>
      </c>
      <c r="O22" s="67">
        <f>N22-(200*D2)</f>
        <v>4</v>
      </c>
      <c r="P22" s="5" t="e">
        <f>SUM(#REF!,#REF!)</f>
        <v>#REF!</v>
      </c>
      <c r="R22" s="275"/>
      <c r="T22"/>
      <c r="U22"/>
      <c r="V22"/>
      <c r="W22"/>
      <c r="X22"/>
      <c r="Y22"/>
    </row>
    <row r="23" spans="2:25" ht="24.75" customHeight="1" thickBot="1" thickTop="1">
      <c r="B23" s="64">
        <v>20</v>
      </c>
      <c r="C23" s="225" t="s">
        <v>167</v>
      </c>
      <c r="D23" s="247" t="s">
        <v>178</v>
      </c>
      <c r="E23" s="253">
        <v>172</v>
      </c>
      <c r="F23" s="253">
        <v>181</v>
      </c>
      <c r="G23" s="253">
        <v>187</v>
      </c>
      <c r="H23" s="254">
        <f>SUM(E23:G23)</f>
        <v>540</v>
      </c>
      <c r="I23" s="253" t="s">
        <v>178</v>
      </c>
      <c r="J23" s="253">
        <v>234</v>
      </c>
      <c r="K23" s="253">
        <v>227</v>
      </c>
      <c r="L23" s="253">
        <v>199</v>
      </c>
      <c r="M23" s="254">
        <f t="shared" si="0"/>
        <v>660</v>
      </c>
      <c r="N23" s="29">
        <f t="shared" si="1"/>
        <v>1200</v>
      </c>
      <c r="O23" s="67">
        <f>N23-(200*D2)</f>
        <v>0</v>
      </c>
      <c r="P23" s="5" t="e">
        <f>SUM(#REF!,N22)</f>
        <v>#REF!</v>
      </c>
      <c r="R23" s="139"/>
      <c r="T23"/>
      <c r="U23"/>
      <c r="V23"/>
      <c r="W23"/>
      <c r="X23"/>
      <c r="Y23"/>
    </row>
    <row r="24" spans="2:25" ht="24.75" customHeight="1" thickBot="1" thickTop="1">
      <c r="B24" s="64">
        <v>21</v>
      </c>
      <c r="C24" s="225" t="s">
        <v>160</v>
      </c>
      <c r="D24" s="247"/>
      <c r="E24" s="253">
        <v>201</v>
      </c>
      <c r="F24" s="253">
        <v>204</v>
      </c>
      <c r="G24" s="253">
        <v>230</v>
      </c>
      <c r="H24" s="254">
        <f>SUM(E24:G24)</f>
        <v>635</v>
      </c>
      <c r="I24" s="253"/>
      <c r="J24" s="253">
        <v>173</v>
      </c>
      <c r="K24" s="253">
        <v>188</v>
      </c>
      <c r="L24" s="253">
        <v>204</v>
      </c>
      <c r="M24" s="254">
        <f t="shared" si="0"/>
        <v>565</v>
      </c>
      <c r="N24" s="29">
        <f t="shared" si="1"/>
        <v>1200</v>
      </c>
      <c r="O24" s="67">
        <f>N24-(200*D2)</f>
        <v>0</v>
      </c>
      <c r="P24" s="5" t="e">
        <f>SUM(#REF!,N23)</f>
        <v>#REF!</v>
      </c>
      <c r="R24" s="275"/>
      <c r="T24"/>
      <c r="U24"/>
      <c r="V24"/>
      <c r="W24"/>
      <c r="X24"/>
      <c r="Y24"/>
    </row>
    <row r="25" spans="2:25" ht="24.75" customHeight="1" thickBot="1" thickTop="1">
      <c r="B25" s="64">
        <v>22</v>
      </c>
      <c r="C25" s="225" t="s">
        <v>177</v>
      </c>
      <c r="D25" s="247" t="s">
        <v>178</v>
      </c>
      <c r="E25" s="253">
        <v>191</v>
      </c>
      <c r="F25" s="253">
        <v>213</v>
      </c>
      <c r="G25" s="253">
        <v>190</v>
      </c>
      <c r="H25" s="254">
        <f t="shared" si="2"/>
        <v>594</v>
      </c>
      <c r="I25" s="253" t="s">
        <v>178</v>
      </c>
      <c r="J25" s="253">
        <v>226</v>
      </c>
      <c r="K25" s="253">
        <v>193</v>
      </c>
      <c r="L25" s="253">
        <v>186</v>
      </c>
      <c r="M25" s="254">
        <f t="shared" si="0"/>
        <v>605</v>
      </c>
      <c r="N25" s="29">
        <f t="shared" si="1"/>
        <v>1199</v>
      </c>
      <c r="O25" s="67">
        <f>N25-(200*D2)</f>
        <v>-1</v>
      </c>
      <c r="P25" s="5" t="e">
        <f>SUM(#REF!,N24)</f>
        <v>#REF!</v>
      </c>
      <c r="R25" s="275"/>
      <c r="T25"/>
      <c r="U25"/>
      <c r="V25"/>
      <c r="W25"/>
      <c r="X25"/>
      <c r="Y25"/>
    </row>
    <row r="26" spans="2:25" ht="24.75" customHeight="1" thickBot="1" thickTop="1">
      <c r="B26" s="64">
        <v>23</v>
      </c>
      <c r="C26" s="225" t="s">
        <v>172</v>
      </c>
      <c r="D26" s="247"/>
      <c r="E26" s="253">
        <v>142</v>
      </c>
      <c r="F26" s="253">
        <v>215</v>
      </c>
      <c r="G26" s="253">
        <v>171</v>
      </c>
      <c r="H26" s="254">
        <f>SUM(E26:G26)</f>
        <v>528</v>
      </c>
      <c r="I26" s="253"/>
      <c r="J26" s="253">
        <v>212</v>
      </c>
      <c r="K26" s="253">
        <v>224</v>
      </c>
      <c r="L26" s="253">
        <v>210</v>
      </c>
      <c r="M26" s="254">
        <f t="shared" si="0"/>
        <v>646</v>
      </c>
      <c r="N26" s="29">
        <f t="shared" si="1"/>
        <v>1174</v>
      </c>
      <c r="O26" s="67">
        <f>N26-(200*D2)</f>
        <v>-26</v>
      </c>
      <c r="P26" s="5" t="e">
        <f>SUM(#REF!,N25)</f>
        <v>#REF!</v>
      </c>
      <c r="R26" s="275"/>
      <c r="T26"/>
      <c r="U26"/>
      <c r="V26"/>
      <c r="W26"/>
      <c r="X26"/>
      <c r="Y26"/>
    </row>
    <row r="27" spans="2:25" ht="24.75" customHeight="1" thickBot="1" thickTop="1">
      <c r="B27" s="64">
        <v>24</v>
      </c>
      <c r="C27" s="60" t="s">
        <v>186</v>
      </c>
      <c r="D27" s="247" t="s">
        <v>178</v>
      </c>
      <c r="E27" s="253">
        <v>181</v>
      </c>
      <c r="F27" s="253">
        <v>201</v>
      </c>
      <c r="G27" s="253">
        <v>201</v>
      </c>
      <c r="H27" s="254">
        <f t="shared" si="2"/>
        <v>583</v>
      </c>
      <c r="I27" s="253" t="s">
        <v>178</v>
      </c>
      <c r="J27" s="253">
        <v>206</v>
      </c>
      <c r="K27" s="253">
        <v>177</v>
      </c>
      <c r="L27" s="253">
        <v>206</v>
      </c>
      <c r="M27" s="254">
        <f t="shared" si="0"/>
        <v>589</v>
      </c>
      <c r="N27" s="29">
        <f t="shared" si="1"/>
        <v>1172</v>
      </c>
      <c r="O27" s="67">
        <f>N27-(200*D2)</f>
        <v>-28</v>
      </c>
      <c r="P27" s="5" t="e">
        <f>SUM(#REF!,N26)</f>
        <v>#REF!</v>
      </c>
      <c r="R27" s="275"/>
      <c r="T27"/>
      <c r="U27"/>
      <c r="V27"/>
      <c r="W27"/>
      <c r="X27"/>
      <c r="Y27"/>
    </row>
    <row r="28" spans="2:16" ht="24.75" customHeight="1" thickBot="1" thickTop="1">
      <c r="B28" s="64">
        <v>25</v>
      </c>
      <c r="C28" s="225" t="s">
        <v>170</v>
      </c>
      <c r="D28" s="247" t="s">
        <v>178</v>
      </c>
      <c r="E28" s="253">
        <v>143</v>
      </c>
      <c r="F28" s="253">
        <v>212</v>
      </c>
      <c r="G28" s="253">
        <v>178</v>
      </c>
      <c r="H28" s="254">
        <f t="shared" si="2"/>
        <v>533</v>
      </c>
      <c r="I28" s="253" t="s">
        <v>178</v>
      </c>
      <c r="J28" s="253">
        <v>184</v>
      </c>
      <c r="K28" s="253">
        <v>232</v>
      </c>
      <c r="L28" s="253">
        <v>212</v>
      </c>
      <c r="M28" s="254">
        <f t="shared" si="0"/>
        <v>628</v>
      </c>
      <c r="N28" s="29">
        <f t="shared" si="1"/>
        <v>1161</v>
      </c>
      <c r="O28" s="67">
        <f>N28-(200*D2)</f>
        <v>-39</v>
      </c>
      <c r="P28" s="5" t="e">
        <f>SUM(#REF!,#REF!)</f>
        <v>#REF!</v>
      </c>
    </row>
    <row r="29" spans="2:16" ht="24.75" customHeight="1" thickBot="1" thickTop="1">
      <c r="B29" s="64">
        <v>26</v>
      </c>
      <c r="C29" s="225" t="s">
        <v>182</v>
      </c>
      <c r="D29" s="247"/>
      <c r="E29" s="253">
        <v>192</v>
      </c>
      <c r="F29" s="253">
        <v>200</v>
      </c>
      <c r="G29" s="253">
        <v>168</v>
      </c>
      <c r="H29" s="254">
        <f t="shared" si="2"/>
        <v>560</v>
      </c>
      <c r="I29" s="253"/>
      <c r="J29" s="253">
        <v>203</v>
      </c>
      <c r="K29" s="253">
        <v>217</v>
      </c>
      <c r="L29" s="253">
        <v>181</v>
      </c>
      <c r="M29" s="254">
        <f t="shared" si="0"/>
        <v>601</v>
      </c>
      <c r="N29" s="29">
        <f t="shared" si="1"/>
        <v>1161</v>
      </c>
      <c r="O29" s="67">
        <f>N29-(200*D2)</f>
        <v>-39</v>
      </c>
      <c r="P29" s="5" t="e">
        <f>SUM(#REF!,N28)</f>
        <v>#REF!</v>
      </c>
    </row>
    <row r="30" spans="2:16" ht="24.75" customHeight="1" thickBot="1" thickTop="1">
      <c r="B30" s="64">
        <v>27</v>
      </c>
      <c r="C30" s="225" t="s">
        <v>168</v>
      </c>
      <c r="D30" s="247"/>
      <c r="E30" s="253">
        <v>179</v>
      </c>
      <c r="F30" s="253">
        <v>202</v>
      </c>
      <c r="G30" s="253">
        <v>181</v>
      </c>
      <c r="H30" s="254">
        <f>SUM(E30:G30)</f>
        <v>562</v>
      </c>
      <c r="I30" s="253"/>
      <c r="J30" s="253">
        <v>207</v>
      </c>
      <c r="K30" s="253">
        <v>186</v>
      </c>
      <c r="L30" s="253">
        <v>204</v>
      </c>
      <c r="M30" s="254">
        <f t="shared" si="0"/>
        <v>597</v>
      </c>
      <c r="N30" s="29">
        <f t="shared" si="1"/>
        <v>1159</v>
      </c>
      <c r="O30" s="67">
        <f>N30-(200*D2)</f>
        <v>-41</v>
      </c>
      <c r="P30" s="5" t="e">
        <f>SUM(#REF!,N29)</f>
        <v>#REF!</v>
      </c>
    </row>
    <row r="31" spans="2:16" ht="24.75" customHeight="1" thickBot="1" thickTop="1">
      <c r="B31" s="64">
        <v>28</v>
      </c>
      <c r="C31" s="226" t="s">
        <v>200</v>
      </c>
      <c r="D31" s="265"/>
      <c r="E31" s="253">
        <v>141</v>
      </c>
      <c r="F31" s="253">
        <v>177</v>
      </c>
      <c r="G31" s="253">
        <v>213</v>
      </c>
      <c r="H31" s="254">
        <f t="shared" si="2"/>
        <v>531</v>
      </c>
      <c r="I31" s="253"/>
      <c r="J31" s="253">
        <v>210</v>
      </c>
      <c r="K31" s="253">
        <v>194</v>
      </c>
      <c r="L31" s="253">
        <v>222</v>
      </c>
      <c r="M31" s="254">
        <f t="shared" si="0"/>
        <v>626</v>
      </c>
      <c r="N31" s="29">
        <f t="shared" si="1"/>
        <v>1157</v>
      </c>
      <c r="O31" s="67">
        <f>N31-(200*D2)</f>
        <v>-43</v>
      </c>
      <c r="P31" s="5" t="e">
        <f>SUM(#REF!,N30)</f>
        <v>#REF!</v>
      </c>
    </row>
    <row r="32" spans="2:16" ht="24.75" customHeight="1" thickBot="1" thickTop="1">
      <c r="B32" s="64">
        <v>29</v>
      </c>
      <c r="C32" s="225" t="s">
        <v>165</v>
      </c>
      <c r="D32" s="228"/>
      <c r="E32" s="253">
        <v>199</v>
      </c>
      <c r="F32" s="253">
        <v>155</v>
      </c>
      <c r="G32" s="253">
        <v>196</v>
      </c>
      <c r="H32" s="254">
        <f>SUM(E32:G32)</f>
        <v>550</v>
      </c>
      <c r="I32" s="253"/>
      <c r="J32" s="253">
        <v>161</v>
      </c>
      <c r="K32" s="253">
        <v>224</v>
      </c>
      <c r="L32" s="253">
        <v>214</v>
      </c>
      <c r="M32" s="254">
        <f t="shared" si="0"/>
        <v>599</v>
      </c>
      <c r="N32" s="29">
        <f t="shared" si="1"/>
        <v>1149</v>
      </c>
      <c r="O32" s="67">
        <f>N32-(200*D2)</f>
        <v>-51</v>
      </c>
      <c r="P32" s="5" t="e">
        <f>SUM(#REF!,N31)</f>
        <v>#REF!</v>
      </c>
    </row>
    <row r="33" spans="2:16" ht="24.75" customHeight="1" thickBot="1" thickTop="1">
      <c r="B33" s="64">
        <v>30</v>
      </c>
      <c r="C33" s="225" t="s">
        <v>171</v>
      </c>
      <c r="D33" s="228" t="s">
        <v>178</v>
      </c>
      <c r="E33" s="253">
        <v>215</v>
      </c>
      <c r="F33" s="253">
        <v>174</v>
      </c>
      <c r="G33" s="253">
        <v>175</v>
      </c>
      <c r="H33" s="254">
        <f t="shared" si="2"/>
        <v>564</v>
      </c>
      <c r="I33" s="253" t="s">
        <v>178</v>
      </c>
      <c r="J33" s="253">
        <v>164</v>
      </c>
      <c r="K33" s="253">
        <v>255</v>
      </c>
      <c r="L33" s="253">
        <v>158</v>
      </c>
      <c r="M33" s="254">
        <f t="shared" si="0"/>
        <v>577</v>
      </c>
      <c r="N33" s="29">
        <f t="shared" si="1"/>
        <v>1141</v>
      </c>
      <c r="O33" s="67">
        <f>N33-(200*D2)</f>
        <v>-59</v>
      </c>
      <c r="P33" s="5" t="e">
        <f>SUM(#REF!,N32)</f>
        <v>#REF!</v>
      </c>
    </row>
    <row r="34" spans="2:16" ht="24.75" customHeight="1" thickBot="1" thickTop="1">
      <c r="B34" s="64">
        <v>31</v>
      </c>
      <c r="C34" s="225" t="s">
        <v>197</v>
      </c>
      <c r="D34" s="228"/>
      <c r="E34" s="253">
        <v>172</v>
      </c>
      <c r="F34" s="253">
        <v>189</v>
      </c>
      <c r="G34" s="253">
        <v>206</v>
      </c>
      <c r="H34" s="254">
        <f t="shared" si="2"/>
        <v>567</v>
      </c>
      <c r="I34" s="253"/>
      <c r="J34" s="253">
        <v>151</v>
      </c>
      <c r="K34" s="253">
        <v>236</v>
      </c>
      <c r="L34" s="253">
        <v>173</v>
      </c>
      <c r="M34" s="254">
        <f t="shared" si="0"/>
        <v>560</v>
      </c>
      <c r="N34" s="29">
        <f t="shared" si="1"/>
        <v>1127</v>
      </c>
      <c r="O34" s="67">
        <f>N34-(200*D2)</f>
        <v>-73</v>
      </c>
      <c r="P34" s="5"/>
    </row>
    <row r="35" spans="2:16" ht="24.75" customHeight="1" thickBot="1" thickTop="1">
      <c r="B35" s="64">
        <v>32</v>
      </c>
      <c r="C35" s="225" t="s">
        <v>201</v>
      </c>
      <c r="D35" s="228" t="s">
        <v>178</v>
      </c>
      <c r="E35" s="253">
        <v>217</v>
      </c>
      <c r="F35" s="253">
        <v>216</v>
      </c>
      <c r="G35" s="253">
        <v>138</v>
      </c>
      <c r="H35" s="254">
        <f t="shared" si="2"/>
        <v>571</v>
      </c>
      <c r="I35" s="253" t="s">
        <v>178</v>
      </c>
      <c r="J35" s="253">
        <v>165</v>
      </c>
      <c r="K35" s="253">
        <v>194</v>
      </c>
      <c r="L35" s="253">
        <v>196</v>
      </c>
      <c r="M35" s="254">
        <f t="shared" si="0"/>
        <v>555</v>
      </c>
      <c r="N35" s="29">
        <f t="shared" si="1"/>
        <v>1126</v>
      </c>
      <c r="O35" s="67">
        <f>N35-(200*D2)</f>
        <v>-74</v>
      </c>
      <c r="P35" s="5"/>
    </row>
    <row r="36" spans="2:16" ht="24.75" customHeight="1" thickBot="1" thickTop="1">
      <c r="B36" s="64">
        <v>33</v>
      </c>
      <c r="C36" s="225" t="s">
        <v>185</v>
      </c>
      <c r="D36" s="228" t="s">
        <v>178</v>
      </c>
      <c r="E36" s="253">
        <v>165</v>
      </c>
      <c r="F36" s="253">
        <v>200</v>
      </c>
      <c r="G36" s="253">
        <v>160</v>
      </c>
      <c r="H36" s="256">
        <f t="shared" si="2"/>
        <v>525</v>
      </c>
      <c r="I36" s="253" t="s">
        <v>178</v>
      </c>
      <c r="J36" s="253">
        <v>192</v>
      </c>
      <c r="K36" s="253">
        <v>194</v>
      </c>
      <c r="L36" s="253">
        <v>213</v>
      </c>
      <c r="M36" s="254">
        <f t="shared" si="0"/>
        <v>599</v>
      </c>
      <c r="N36" s="29">
        <f aca="true" t="shared" si="3" ref="N36:N67">SUM(H36,M36)</f>
        <v>1124</v>
      </c>
      <c r="O36" s="67">
        <f>N36-(200*D2)</f>
        <v>-76</v>
      </c>
      <c r="P36" s="5"/>
    </row>
    <row r="37" spans="2:16" ht="24.75" customHeight="1" thickBot="1" thickTop="1">
      <c r="B37" s="64">
        <v>34</v>
      </c>
      <c r="C37" s="225" t="s">
        <v>196</v>
      </c>
      <c r="D37" s="228"/>
      <c r="E37" s="253">
        <v>174</v>
      </c>
      <c r="F37" s="253">
        <v>166</v>
      </c>
      <c r="G37" s="253">
        <v>179</v>
      </c>
      <c r="H37" s="254">
        <f t="shared" si="2"/>
        <v>519</v>
      </c>
      <c r="I37" s="253"/>
      <c r="J37" s="253">
        <v>201</v>
      </c>
      <c r="K37" s="253">
        <v>177</v>
      </c>
      <c r="L37" s="253">
        <v>221</v>
      </c>
      <c r="M37" s="254">
        <f t="shared" si="0"/>
        <v>599</v>
      </c>
      <c r="N37" s="29">
        <f t="shared" si="3"/>
        <v>1118</v>
      </c>
      <c r="O37" s="67">
        <f>N37-(200*D2)</f>
        <v>-82</v>
      </c>
      <c r="P37" s="5"/>
    </row>
    <row r="38" spans="2:16" ht="24.75" customHeight="1" thickBot="1" thickTop="1">
      <c r="B38" s="64">
        <v>35</v>
      </c>
      <c r="C38" s="225" t="s">
        <v>183</v>
      </c>
      <c r="D38" s="228" t="s">
        <v>178</v>
      </c>
      <c r="E38" s="253">
        <v>148</v>
      </c>
      <c r="F38" s="253">
        <v>207</v>
      </c>
      <c r="G38" s="253">
        <v>189</v>
      </c>
      <c r="H38" s="254">
        <f t="shared" si="2"/>
        <v>544</v>
      </c>
      <c r="I38" s="253" t="s">
        <v>178</v>
      </c>
      <c r="J38" s="253">
        <v>188</v>
      </c>
      <c r="K38" s="253">
        <v>157</v>
      </c>
      <c r="L38" s="253">
        <v>225</v>
      </c>
      <c r="M38" s="254">
        <f aca="true" t="shared" si="4" ref="M38:M53">SUM(J38:L38)</f>
        <v>570</v>
      </c>
      <c r="N38" s="29">
        <f t="shared" si="3"/>
        <v>1114</v>
      </c>
      <c r="O38" s="67">
        <f>N38-(200*D2)</f>
        <v>-86</v>
      </c>
      <c r="P38" s="5"/>
    </row>
    <row r="39" spans="2:16" ht="24.75" customHeight="1" thickBot="1" thickTop="1">
      <c r="B39" s="64">
        <v>36</v>
      </c>
      <c r="C39" s="225" t="s">
        <v>198</v>
      </c>
      <c r="D39" s="227"/>
      <c r="E39" s="253">
        <v>152</v>
      </c>
      <c r="F39" s="253">
        <v>188</v>
      </c>
      <c r="G39" s="253">
        <v>202</v>
      </c>
      <c r="H39" s="254">
        <f aca="true" t="shared" si="5" ref="H39:H53">SUM(E39:G39)</f>
        <v>542</v>
      </c>
      <c r="I39" s="253"/>
      <c r="J39" s="253">
        <v>167</v>
      </c>
      <c r="K39" s="253">
        <v>216</v>
      </c>
      <c r="L39" s="253">
        <v>184</v>
      </c>
      <c r="M39" s="254">
        <f t="shared" si="4"/>
        <v>567</v>
      </c>
      <c r="N39" s="29">
        <f t="shared" si="3"/>
        <v>1109</v>
      </c>
      <c r="O39" s="67">
        <f>N39-(200*D2)</f>
        <v>-91</v>
      </c>
      <c r="P39" s="5"/>
    </row>
    <row r="40" spans="2:16" ht="24.75" customHeight="1" thickBot="1" thickTop="1">
      <c r="B40" s="64">
        <v>37</v>
      </c>
      <c r="C40" s="225" t="s">
        <v>202</v>
      </c>
      <c r="D40" s="228" t="s">
        <v>178</v>
      </c>
      <c r="E40" s="253">
        <v>180</v>
      </c>
      <c r="F40" s="253">
        <v>189</v>
      </c>
      <c r="G40" s="253">
        <v>184</v>
      </c>
      <c r="H40" s="254">
        <f t="shared" si="5"/>
        <v>553</v>
      </c>
      <c r="I40" s="253" t="s">
        <v>178</v>
      </c>
      <c r="J40" s="253">
        <v>192</v>
      </c>
      <c r="K40" s="253">
        <v>181</v>
      </c>
      <c r="L40" s="253">
        <v>171</v>
      </c>
      <c r="M40" s="254">
        <f t="shared" si="4"/>
        <v>544</v>
      </c>
      <c r="N40" s="29">
        <f t="shared" si="3"/>
        <v>1097</v>
      </c>
      <c r="O40" s="67">
        <f>N40-(200*D2)</f>
        <v>-103</v>
      </c>
      <c r="P40" s="5"/>
    </row>
    <row r="41" spans="2:16" ht="24.75" customHeight="1" thickBot="1" thickTop="1">
      <c r="B41" s="64">
        <v>38</v>
      </c>
      <c r="C41" s="225" t="s">
        <v>199</v>
      </c>
      <c r="D41" s="228"/>
      <c r="E41" s="253">
        <v>168</v>
      </c>
      <c r="F41" s="253">
        <v>205</v>
      </c>
      <c r="G41" s="253">
        <v>139</v>
      </c>
      <c r="H41" s="254">
        <f t="shared" si="5"/>
        <v>512</v>
      </c>
      <c r="I41" s="253"/>
      <c r="J41" s="253">
        <v>178</v>
      </c>
      <c r="K41" s="253">
        <v>177</v>
      </c>
      <c r="L41" s="253">
        <v>225</v>
      </c>
      <c r="M41" s="254">
        <f t="shared" si="4"/>
        <v>580</v>
      </c>
      <c r="N41" s="29">
        <f t="shared" si="3"/>
        <v>1092</v>
      </c>
      <c r="O41" s="67">
        <f>N41-(200*D2)</f>
        <v>-108</v>
      </c>
      <c r="P41" s="5"/>
    </row>
    <row r="42" spans="2:16" ht="24.75" customHeight="1" thickBot="1" thickTop="1">
      <c r="B42" s="64">
        <v>39</v>
      </c>
      <c r="C42" s="225" t="s">
        <v>194</v>
      </c>
      <c r="D42" s="228" t="s">
        <v>178</v>
      </c>
      <c r="E42" s="253">
        <v>171</v>
      </c>
      <c r="F42" s="253">
        <v>175</v>
      </c>
      <c r="G42" s="253">
        <v>145</v>
      </c>
      <c r="H42" s="254">
        <f t="shared" si="5"/>
        <v>491</v>
      </c>
      <c r="I42" s="253" t="s">
        <v>178</v>
      </c>
      <c r="J42" s="253">
        <v>155</v>
      </c>
      <c r="K42" s="253">
        <v>234</v>
      </c>
      <c r="L42" s="253">
        <v>192</v>
      </c>
      <c r="M42" s="254">
        <f t="shared" si="4"/>
        <v>581</v>
      </c>
      <c r="N42" s="29">
        <f t="shared" si="3"/>
        <v>1072</v>
      </c>
      <c r="O42" s="67">
        <f>N42-(200*D2)</f>
        <v>-128</v>
      </c>
      <c r="P42" s="5"/>
    </row>
    <row r="43" spans="2:16" ht="24.75" customHeight="1" thickBot="1" thickTop="1">
      <c r="B43" s="64">
        <v>40</v>
      </c>
      <c r="C43" s="225" t="s">
        <v>176</v>
      </c>
      <c r="D43" s="228"/>
      <c r="E43" s="253">
        <v>180</v>
      </c>
      <c r="F43" s="253">
        <v>178</v>
      </c>
      <c r="G43" s="253">
        <v>178</v>
      </c>
      <c r="H43" s="254">
        <f t="shared" si="5"/>
        <v>536</v>
      </c>
      <c r="I43" s="253"/>
      <c r="J43" s="253">
        <v>191</v>
      </c>
      <c r="K43" s="253">
        <v>180</v>
      </c>
      <c r="L43" s="253">
        <v>156</v>
      </c>
      <c r="M43" s="254">
        <f t="shared" si="4"/>
        <v>527</v>
      </c>
      <c r="N43" s="29">
        <f t="shared" si="3"/>
        <v>1063</v>
      </c>
      <c r="O43" s="67">
        <f>N43-(200*D2)</f>
        <v>-137</v>
      </c>
      <c r="P43" s="5" t="e">
        <f>SUM(#REF!,N33)</f>
        <v>#REF!</v>
      </c>
    </row>
    <row r="44" spans="2:16" ht="24.75" customHeight="1" thickBot="1" thickTop="1">
      <c r="B44" s="64">
        <v>41</v>
      </c>
      <c r="C44" s="225" t="s">
        <v>173</v>
      </c>
      <c r="D44" s="228" t="s">
        <v>178</v>
      </c>
      <c r="E44" s="253">
        <v>191</v>
      </c>
      <c r="F44" s="253">
        <v>160</v>
      </c>
      <c r="G44" s="253">
        <v>170</v>
      </c>
      <c r="H44" s="254">
        <f t="shared" si="5"/>
        <v>521</v>
      </c>
      <c r="I44" s="253" t="s">
        <v>178</v>
      </c>
      <c r="J44" s="253">
        <v>193</v>
      </c>
      <c r="K44" s="253">
        <v>143</v>
      </c>
      <c r="L44" s="253">
        <v>137</v>
      </c>
      <c r="M44" s="254">
        <f t="shared" si="4"/>
        <v>473</v>
      </c>
      <c r="N44" s="29">
        <f t="shared" si="3"/>
        <v>994</v>
      </c>
      <c r="O44" s="67">
        <f>N44-(200*D2)</f>
        <v>-206</v>
      </c>
      <c r="P44" s="5"/>
    </row>
    <row r="45" spans="2:16" ht="24.75" customHeight="1" thickBot="1" thickTop="1">
      <c r="B45" s="4">
        <v>42</v>
      </c>
      <c r="C45" s="225" t="s">
        <v>164</v>
      </c>
      <c r="D45" s="228"/>
      <c r="E45" s="253">
        <v>153</v>
      </c>
      <c r="F45" s="253">
        <v>153</v>
      </c>
      <c r="G45" s="253">
        <v>178</v>
      </c>
      <c r="H45" s="254">
        <f t="shared" si="5"/>
        <v>484</v>
      </c>
      <c r="I45" s="253"/>
      <c r="J45" s="253">
        <v>143</v>
      </c>
      <c r="K45" s="253">
        <v>119</v>
      </c>
      <c r="L45" s="253">
        <v>127</v>
      </c>
      <c r="M45" s="254">
        <f t="shared" si="4"/>
        <v>389</v>
      </c>
      <c r="N45" s="29">
        <f t="shared" si="3"/>
        <v>873</v>
      </c>
      <c r="O45" s="67">
        <f>N45-(200*D2)</f>
        <v>-327</v>
      </c>
      <c r="P45" s="5"/>
    </row>
    <row r="46" spans="2:16" ht="24.75" customHeight="1" hidden="1" thickBot="1" thickTop="1">
      <c r="B46" s="64">
        <v>43</v>
      </c>
      <c r="C46" s="225"/>
      <c r="D46" s="228"/>
      <c r="E46" s="253"/>
      <c r="F46" s="253"/>
      <c r="G46" s="253"/>
      <c r="H46" s="254">
        <f t="shared" si="5"/>
        <v>0</v>
      </c>
      <c r="I46" s="253"/>
      <c r="J46" s="253"/>
      <c r="K46" s="253"/>
      <c r="L46" s="253"/>
      <c r="M46" s="254">
        <f t="shared" si="4"/>
        <v>0</v>
      </c>
      <c r="N46" s="29">
        <f t="shared" si="3"/>
        <v>0</v>
      </c>
      <c r="O46" s="67">
        <f>N46-(200*D2)</f>
        <v>-1200</v>
      </c>
      <c r="P46" s="5"/>
    </row>
    <row r="47" spans="2:16" ht="24.75" customHeight="1" hidden="1" thickBot="1" thickTop="1">
      <c r="B47" s="64">
        <v>44</v>
      </c>
      <c r="C47" s="213"/>
      <c r="D47" s="227"/>
      <c r="E47" s="253"/>
      <c r="F47" s="253"/>
      <c r="G47" s="253"/>
      <c r="H47" s="254">
        <f t="shared" si="5"/>
        <v>0</v>
      </c>
      <c r="I47" s="253"/>
      <c r="J47" s="253"/>
      <c r="K47" s="253"/>
      <c r="L47" s="253"/>
      <c r="M47" s="254">
        <f t="shared" si="4"/>
        <v>0</v>
      </c>
      <c r="N47" s="29">
        <f t="shared" si="3"/>
        <v>0</v>
      </c>
      <c r="O47" s="67">
        <f>N47-(200*D2)</f>
        <v>-1200</v>
      </c>
      <c r="P47" s="5"/>
    </row>
    <row r="48" spans="2:16" ht="24.75" customHeight="1" hidden="1" thickBot="1" thickTop="1">
      <c r="B48" s="64">
        <v>45</v>
      </c>
      <c r="C48" s="225"/>
      <c r="D48" s="227"/>
      <c r="E48" s="253"/>
      <c r="F48" s="253"/>
      <c r="G48" s="253"/>
      <c r="H48" s="254">
        <f t="shared" si="5"/>
        <v>0</v>
      </c>
      <c r="I48" s="253"/>
      <c r="J48" s="253"/>
      <c r="K48" s="253"/>
      <c r="L48" s="253"/>
      <c r="M48" s="254">
        <f t="shared" si="4"/>
        <v>0</v>
      </c>
      <c r="N48" s="29">
        <f t="shared" si="3"/>
        <v>0</v>
      </c>
      <c r="O48" s="67">
        <f>N48-(200*D2)</f>
        <v>-1200</v>
      </c>
      <c r="P48" s="5"/>
    </row>
    <row r="49" spans="2:16" ht="24.75" customHeight="1" hidden="1" thickBot="1" thickTop="1">
      <c r="B49" s="64">
        <v>46</v>
      </c>
      <c r="C49" s="213"/>
      <c r="D49" s="228"/>
      <c r="E49" s="253"/>
      <c r="F49" s="253"/>
      <c r="G49" s="253"/>
      <c r="H49" s="254">
        <f t="shared" si="5"/>
        <v>0</v>
      </c>
      <c r="I49" s="253"/>
      <c r="J49" s="253"/>
      <c r="K49" s="253"/>
      <c r="L49" s="253"/>
      <c r="M49" s="254">
        <f t="shared" si="4"/>
        <v>0</v>
      </c>
      <c r="N49" s="29">
        <f t="shared" si="3"/>
        <v>0</v>
      </c>
      <c r="O49" s="67">
        <f>N49-(200*D2)</f>
        <v>-1200</v>
      </c>
      <c r="P49" s="5"/>
    </row>
    <row r="50" spans="2:16" ht="24.75" customHeight="1" hidden="1" thickBot="1" thickTop="1">
      <c r="B50" s="64">
        <v>47</v>
      </c>
      <c r="C50" s="225"/>
      <c r="D50" s="228"/>
      <c r="E50" s="253"/>
      <c r="F50" s="253"/>
      <c r="G50" s="253"/>
      <c r="H50" s="254">
        <f t="shared" si="5"/>
        <v>0</v>
      </c>
      <c r="I50" s="253"/>
      <c r="J50" s="253"/>
      <c r="K50" s="253"/>
      <c r="L50" s="253"/>
      <c r="M50" s="254">
        <f t="shared" si="4"/>
        <v>0</v>
      </c>
      <c r="N50" s="29">
        <f t="shared" si="3"/>
        <v>0</v>
      </c>
      <c r="O50" s="67">
        <f>N50-(200*D2)</f>
        <v>-1200</v>
      </c>
      <c r="P50" s="5"/>
    </row>
    <row r="51" spans="2:16" ht="24.75" customHeight="1" hidden="1" thickBot="1" thickTop="1">
      <c r="B51" s="64">
        <v>48</v>
      </c>
      <c r="C51" s="225"/>
      <c r="D51" s="228"/>
      <c r="E51" s="253"/>
      <c r="F51" s="253"/>
      <c r="G51" s="253"/>
      <c r="H51" s="254">
        <f t="shared" si="5"/>
        <v>0</v>
      </c>
      <c r="I51" s="253"/>
      <c r="J51" s="253"/>
      <c r="K51" s="253"/>
      <c r="L51" s="253"/>
      <c r="M51" s="254">
        <f t="shared" si="4"/>
        <v>0</v>
      </c>
      <c r="N51" s="29">
        <f t="shared" si="3"/>
        <v>0</v>
      </c>
      <c r="O51" s="67">
        <f>N51-(200*D2)</f>
        <v>-1200</v>
      </c>
      <c r="P51" s="5"/>
    </row>
    <row r="52" spans="2:16" ht="24.75" customHeight="1" hidden="1" thickBot="1" thickTop="1">
      <c r="B52" s="64">
        <v>49</v>
      </c>
      <c r="C52" s="225"/>
      <c r="D52" s="228"/>
      <c r="E52" s="253"/>
      <c r="F52" s="253"/>
      <c r="G52" s="253"/>
      <c r="H52" s="254">
        <f t="shared" si="5"/>
        <v>0</v>
      </c>
      <c r="I52" s="253"/>
      <c r="J52" s="253"/>
      <c r="K52" s="253"/>
      <c r="L52" s="253"/>
      <c r="M52" s="254">
        <f t="shared" si="4"/>
        <v>0</v>
      </c>
      <c r="N52" s="29">
        <f t="shared" si="3"/>
        <v>0</v>
      </c>
      <c r="O52" s="67">
        <f>N52-(200*D2)</f>
        <v>-1200</v>
      </c>
      <c r="P52" s="5" t="e">
        <f>SUM(#REF!,N43)</f>
        <v>#REF!</v>
      </c>
    </row>
    <row r="53" spans="2:16" ht="24.75" customHeight="1" hidden="1" thickBot="1" thickTop="1">
      <c r="B53" s="4">
        <v>50</v>
      </c>
      <c r="C53" s="225"/>
      <c r="D53" s="228"/>
      <c r="E53" s="253"/>
      <c r="F53" s="253"/>
      <c r="G53" s="253"/>
      <c r="H53" s="254">
        <f t="shared" si="5"/>
        <v>0</v>
      </c>
      <c r="I53" s="253"/>
      <c r="J53" s="253"/>
      <c r="K53" s="253"/>
      <c r="L53" s="253"/>
      <c r="M53" s="254">
        <f t="shared" si="4"/>
        <v>0</v>
      </c>
      <c r="N53" s="173">
        <f t="shared" si="3"/>
        <v>0</v>
      </c>
      <c r="O53" s="172">
        <f>N53-(200*D2)</f>
        <v>-1200</v>
      </c>
      <c r="P53" s="5" t="e">
        <f>SUM(#REF!,N52)</f>
        <v>#REF!</v>
      </c>
    </row>
    <row r="54" spans="2:16" ht="24.75" customHeight="1" hidden="1" thickBot="1" thickTop="1">
      <c r="B54" s="66">
        <v>52</v>
      </c>
      <c r="C54" s="213"/>
      <c r="D54" s="229"/>
      <c r="E54" s="28"/>
      <c r="F54" s="28"/>
      <c r="G54" s="28"/>
      <c r="H54" s="28">
        <f t="shared" si="2"/>
        <v>0</v>
      </c>
      <c r="I54" s="27"/>
      <c r="J54" s="28"/>
      <c r="K54" s="28"/>
      <c r="L54" s="28"/>
      <c r="M54" s="28">
        <f aca="true" t="shared" si="6" ref="M54:M67">SUM(L54:L54)</f>
        <v>0</v>
      </c>
      <c r="N54" s="56">
        <f t="shared" si="3"/>
        <v>0</v>
      </c>
      <c r="O54" s="48">
        <f>N54-(200*D2)</f>
        <v>-1200</v>
      </c>
      <c r="P54" s="5" t="e">
        <f>SUM(#REF!,N53)</f>
        <v>#REF!</v>
      </c>
    </row>
    <row r="55" spans="2:16" ht="24.75" customHeight="1" hidden="1" thickBot="1" thickTop="1">
      <c r="B55" s="65">
        <v>53</v>
      </c>
      <c r="C55" s="213"/>
      <c r="D55" s="229"/>
      <c r="E55" s="27"/>
      <c r="F55" s="27"/>
      <c r="G55" s="27"/>
      <c r="H55" s="28">
        <f t="shared" si="2"/>
        <v>0</v>
      </c>
      <c r="I55" s="27"/>
      <c r="J55" s="27"/>
      <c r="K55" s="27"/>
      <c r="L55" s="27"/>
      <c r="M55" s="28">
        <f t="shared" si="6"/>
        <v>0</v>
      </c>
      <c r="N55" s="56">
        <f t="shared" si="3"/>
        <v>0</v>
      </c>
      <c r="O55" s="48">
        <f>N55-(200*D2)</f>
        <v>-1200</v>
      </c>
      <c r="P55" s="5" t="e">
        <f>SUM(#REF!,N54)</f>
        <v>#REF!</v>
      </c>
    </row>
    <row r="56" spans="2:16" ht="24.75" customHeight="1" hidden="1" thickBot="1" thickTop="1">
      <c r="B56" s="66">
        <v>54</v>
      </c>
      <c r="C56" s="230"/>
      <c r="D56" s="229"/>
      <c r="E56" s="229"/>
      <c r="F56" s="229"/>
      <c r="G56" s="229"/>
      <c r="H56" s="28">
        <f t="shared" si="2"/>
        <v>0</v>
      </c>
      <c r="I56" s="231"/>
      <c r="J56" s="231"/>
      <c r="K56" s="231"/>
      <c r="L56" s="231"/>
      <c r="M56" s="28">
        <f t="shared" si="6"/>
        <v>0</v>
      </c>
      <c r="N56" s="56">
        <f t="shared" si="3"/>
        <v>0</v>
      </c>
      <c r="O56" s="48">
        <f>N56-(200*D2)</f>
        <v>-1200</v>
      </c>
      <c r="P56" s="5" t="e">
        <f>SUM(#REF!,N55)</f>
        <v>#REF!</v>
      </c>
    </row>
    <row r="57" spans="2:16" ht="24.75" customHeight="1" hidden="1" thickBot="1" thickTop="1">
      <c r="B57" s="65">
        <v>55</v>
      </c>
      <c r="C57" s="230"/>
      <c r="D57" s="229"/>
      <c r="E57" s="229"/>
      <c r="F57" s="229"/>
      <c r="G57" s="229"/>
      <c r="H57" s="28">
        <f t="shared" si="2"/>
        <v>0</v>
      </c>
      <c r="I57" s="231"/>
      <c r="J57" s="231"/>
      <c r="K57" s="231"/>
      <c r="L57" s="231"/>
      <c r="M57" s="28">
        <f t="shared" si="6"/>
        <v>0</v>
      </c>
      <c r="N57" s="56">
        <f t="shared" si="3"/>
        <v>0</v>
      </c>
      <c r="O57" s="48">
        <f>N57-(200*D2)</f>
        <v>-1200</v>
      </c>
      <c r="P57" s="5" t="e">
        <f>SUM(#REF!,N56)</f>
        <v>#REF!</v>
      </c>
    </row>
    <row r="58" spans="2:16" ht="24.75" customHeight="1" hidden="1" thickBot="1" thickTop="1">
      <c r="B58" s="66">
        <v>56</v>
      </c>
      <c r="C58" s="230"/>
      <c r="D58" s="229"/>
      <c r="E58" s="229"/>
      <c r="F58" s="229"/>
      <c r="G58" s="229"/>
      <c r="H58" s="28">
        <f t="shared" si="2"/>
        <v>0</v>
      </c>
      <c r="I58" s="231"/>
      <c r="J58" s="231"/>
      <c r="K58" s="231"/>
      <c r="L58" s="231"/>
      <c r="M58" s="28">
        <f t="shared" si="6"/>
        <v>0</v>
      </c>
      <c r="N58" s="232">
        <f t="shared" si="3"/>
        <v>0</v>
      </c>
      <c r="O58" s="48">
        <f>N58-(200*D2)</f>
        <v>-1200</v>
      </c>
      <c r="P58" s="5" t="e">
        <f>SUM(#REF!,N57)</f>
        <v>#REF!</v>
      </c>
    </row>
    <row r="59" spans="2:16" ht="24.75" customHeight="1" hidden="1" thickBot="1" thickTop="1">
      <c r="B59" s="65">
        <v>57</v>
      </c>
      <c r="C59" s="230"/>
      <c r="D59" s="229"/>
      <c r="E59" s="229"/>
      <c r="F59" s="229"/>
      <c r="G59" s="229"/>
      <c r="H59" s="28">
        <f t="shared" si="2"/>
        <v>0</v>
      </c>
      <c r="I59" s="231"/>
      <c r="J59" s="231"/>
      <c r="K59" s="231"/>
      <c r="L59" s="231"/>
      <c r="M59" s="28">
        <f t="shared" si="6"/>
        <v>0</v>
      </c>
      <c r="N59" s="232">
        <f t="shared" si="3"/>
        <v>0</v>
      </c>
      <c r="O59" s="48">
        <f>N59-(200*D2)</f>
        <v>-1200</v>
      </c>
      <c r="P59" s="5" t="e">
        <f>SUM(#REF!,N58)</f>
        <v>#REF!</v>
      </c>
    </row>
    <row r="60" spans="2:16" ht="24.75" customHeight="1" hidden="1" thickBot="1" thickTop="1">
      <c r="B60" s="66">
        <v>58</v>
      </c>
      <c r="C60" s="230"/>
      <c r="D60" s="229"/>
      <c r="E60" s="229"/>
      <c r="F60" s="229"/>
      <c r="G60" s="229"/>
      <c r="H60" s="28">
        <f t="shared" si="2"/>
        <v>0</v>
      </c>
      <c r="I60" s="231"/>
      <c r="J60" s="231"/>
      <c r="K60" s="231"/>
      <c r="L60" s="231"/>
      <c r="M60" s="28">
        <f t="shared" si="6"/>
        <v>0</v>
      </c>
      <c r="N60" s="232">
        <f t="shared" si="3"/>
        <v>0</v>
      </c>
      <c r="O60" s="48">
        <f>N60-(200*D2)</f>
        <v>-1200</v>
      </c>
      <c r="P60" s="5" t="e">
        <f>SUM(#REF!,N59)</f>
        <v>#REF!</v>
      </c>
    </row>
    <row r="61" spans="2:16" ht="24.75" customHeight="1" hidden="1" thickBot="1" thickTop="1">
      <c r="B61" s="65">
        <v>59</v>
      </c>
      <c r="C61" s="230"/>
      <c r="D61" s="229"/>
      <c r="E61" s="229"/>
      <c r="F61" s="229"/>
      <c r="G61" s="229"/>
      <c r="H61" s="28">
        <f t="shared" si="2"/>
        <v>0</v>
      </c>
      <c r="I61" s="231"/>
      <c r="J61" s="231"/>
      <c r="K61" s="231"/>
      <c r="L61" s="231"/>
      <c r="M61" s="28">
        <f t="shared" si="6"/>
        <v>0</v>
      </c>
      <c r="N61" s="232">
        <f t="shared" si="3"/>
        <v>0</v>
      </c>
      <c r="O61" s="48">
        <f>N61-(200*D2)</f>
        <v>-1200</v>
      </c>
      <c r="P61" s="5" t="e">
        <f>SUM(#REF!,N60)</f>
        <v>#REF!</v>
      </c>
    </row>
    <row r="62" spans="2:16" ht="24.75" customHeight="1" hidden="1" thickBot="1" thickTop="1">
      <c r="B62" s="66">
        <v>60</v>
      </c>
      <c r="C62" s="230"/>
      <c r="D62" s="229"/>
      <c r="E62" s="229"/>
      <c r="F62" s="229"/>
      <c r="G62" s="229"/>
      <c r="H62" s="28">
        <f t="shared" si="2"/>
        <v>0</v>
      </c>
      <c r="I62" s="231"/>
      <c r="J62" s="231"/>
      <c r="K62" s="231"/>
      <c r="L62" s="231"/>
      <c r="M62" s="28">
        <f t="shared" si="6"/>
        <v>0</v>
      </c>
      <c r="N62" s="232">
        <f t="shared" si="3"/>
        <v>0</v>
      </c>
      <c r="O62" s="48">
        <f>N62-(200*D2)</f>
        <v>-1200</v>
      </c>
      <c r="P62" s="5" t="e">
        <f>SUM(#REF!,N61)</f>
        <v>#REF!</v>
      </c>
    </row>
    <row r="63" spans="2:16" ht="24.75" customHeight="1" hidden="1" thickBot="1" thickTop="1">
      <c r="B63" s="65">
        <v>61</v>
      </c>
      <c r="C63" s="230"/>
      <c r="D63" s="229"/>
      <c r="E63" s="229"/>
      <c r="F63" s="229"/>
      <c r="G63" s="229"/>
      <c r="H63" s="28">
        <f t="shared" si="2"/>
        <v>0</v>
      </c>
      <c r="I63" s="231"/>
      <c r="J63" s="231"/>
      <c r="K63" s="231"/>
      <c r="L63" s="231"/>
      <c r="M63" s="28">
        <f t="shared" si="6"/>
        <v>0</v>
      </c>
      <c r="N63" s="232">
        <f t="shared" si="3"/>
        <v>0</v>
      </c>
      <c r="O63" s="48">
        <f>N63-(200*D2)</f>
        <v>-1200</v>
      </c>
      <c r="P63" s="5" t="e">
        <f>SUM(#REF!,N62)</f>
        <v>#REF!</v>
      </c>
    </row>
    <row r="64" spans="2:16" ht="24.75" customHeight="1" hidden="1" thickBot="1" thickTop="1">
      <c r="B64" s="66">
        <v>62</v>
      </c>
      <c r="C64" s="230"/>
      <c r="D64" s="229"/>
      <c r="E64" s="229"/>
      <c r="F64" s="229"/>
      <c r="G64" s="229"/>
      <c r="H64" s="28">
        <f t="shared" si="2"/>
        <v>0</v>
      </c>
      <c r="I64" s="231"/>
      <c r="J64" s="231"/>
      <c r="K64" s="231"/>
      <c r="L64" s="231"/>
      <c r="M64" s="28">
        <f t="shared" si="6"/>
        <v>0</v>
      </c>
      <c r="N64" s="232">
        <f t="shared" si="3"/>
        <v>0</v>
      </c>
      <c r="O64" s="48">
        <f>N64-(200*D2)</f>
        <v>-1200</v>
      </c>
      <c r="P64" s="5" t="e">
        <f>SUM(#REF!,N63)</f>
        <v>#REF!</v>
      </c>
    </row>
    <row r="65" spans="2:16" ht="24.75" customHeight="1" hidden="1" thickBot="1" thickTop="1">
      <c r="B65" s="65">
        <v>63</v>
      </c>
      <c r="C65" s="230"/>
      <c r="D65" s="229"/>
      <c r="E65" s="229"/>
      <c r="F65" s="229"/>
      <c r="G65" s="229"/>
      <c r="H65" s="28">
        <f t="shared" si="2"/>
        <v>0</v>
      </c>
      <c r="I65" s="231"/>
      <c r="J65" s="231"/>
      <c r="K65" s="231"/>
      <c r="L65" s="231"/>
      <c r="M65" s="28">
        <f t="shared" si="6"/>
        <v>0</v>
      </c>
      <c r="N65" s="232">
        <f t="shared" si="3"/>
        <v>0</v>
      </c>
      <c r="O65" s="48">
        <f>N65-(200*D2)</f>
        <v>-1200</v>
      </c>
      <c r="P65" s="5" t="e">
        <f>SUM(#REF!,N64)</f>
        <v>#REF!</v>
      </c>
    </row>
    <row r="66" spans="2:16" ht="24.75" customHeight="1" hidden="1" thickBot="1" thickTop="1">
      <c r="B66" s="66">
        <v>64</v>
      </c>
      <c r="C66" s="230"/>
      <c r="D66" s="229"/>
      <c r="E66" s="229"/>
      <c r="F66" s="229"/>
      <c r="G66" s="229"/>
      <c r="H66" s="28">
        <f t="shared" si="2"/>
        <v>0</v>
      </c>
      <c r="I66" s="231"/>
      <c r="J66" s="231"/>
      <c r="K66" s="231"/>
      <c r="L66" s="231"/>
      <c r="M66" s="28">
        <f t="shared" si="6"/>
        <v>0</v>
      </c>
      <c r="N66" s="232">
        <f t="shared" si="3"/>
        <v>0</v>
      </c>
      <c r="O66" s="48">
        <f>N66-(200*D2)</f>
        <v>-1200</v>
      </c>
      <c r="P66" s="5" t="e">
        <f>SUM(#REF!,N65)</f>
        <v>#REF!</v>
      </c>
    </row>
    <row r="67" spans="2:16" ht="24.75" customHeight="1" hidden="1" thickBot="1" thickTop="1">
      <c r="B67" s="65">
        <v>65</v>
      </c>
      <c r="C67" s="230"/>
      <c r="D67" s="229"/>
      <c r="E67" s="229"/>
      <c r="F67" s="229"/>
      <c r="G67" s="229"/>
      <c r="H67" s="28">
        <f t="shared" si="2"/>
        <v>0</v>
      </c>
      <c r="I67" s="231"/>
      <c r="J67" s="231"/>
      <c r="K67" s="231"/>
      <c r="L67" s="231"/>
      <c r="M67" s="28">
        <f t="shared" si="6"/>
        <v>0</v>
      </c>
      <c r="N67" s="232">
        <f t="shared" si="3"/>
        <v>0</v>
      </c>
      <c r="O67" s="48">
        <f>N67-(200*D2)</f>
        <v>-1200</v>
      </c>
      <c r="P67" s="5" t="e">
        <f>SUM(#REF!,N66)</f>
        <v>#REF!</v>
      </c>
    </row>
    <row r="68" spans="2:16" ht="24.75" customHeight="1" hidden="1" thickBot="1" thickTop="1">
      <c r="B68" s="66">
        <v>66</v>
      </c>
      <c r="C68" s="230"/>
      <c r="D68" s="229"/>
      <c r="E68" s="229"/>
      <c r="F68" s="229"/>
      <c r="G68" s="229"/>
      <c r="H68" s="28">
        <f t="shared" si="2"/>
        <v>0</v>
      </c>
      <c r="I68" s="231"/>
      <c r="J68" s="231"/>
      <c r="K68" s="231"/>
      <c r="L68" s="231"/>
      <c r="M68" s="28">
        <f aca="true" t="shared" si="7" ref="M68:M99">SUM(L68:L68)</f>
        <v>0</v>
      </c>
      <c r="N68" s="232">
        <f aca="true" t="shared" si="8" ref="N68:N99">SUM(H68,M68)</f>
        <v>0</v>
      </c>
      <c r="O68" s="48">
        <f>N68-(200*D2)</f>
        <v>-1200</v>
      </c>
      <c r="P68" s="5" t="e">
        <f>SUM(#REF!,N67)</f>
        <v>#REF!</v>
      </c>
    </row>
    <row r="69" spans="2:16" ht="24.75" customHeight="1" hidden="1" thickBot="1" thickTop="1">
      <c r="B69" s="65">
        <v>67</v>
      </c>
      <c r="C69" s="233"/>
      <c r="D69" s="234"/>
      <c r="E69" s="234"/>
      <c r="F69" s="234"/>
      <c r="G69" s="234"/>
      <c r="H69" s="58">
        <f t="shared" si="2"/>
        <v>0</v>
      </c>
      <c r="I69" s="235"/>
      <c r="J69" s="235"/>
      <c r="K69" s="235"/>
      <c r="L69" s="235"/>
      <c r="M69" s="58">
        <f t="shared" si="7"/>
        <v>0</v>
      </c>
      <c r="N69" s="236">
        <f t="shared" si="8"/>
        <v>0</v>
      </c>
      <c r="O69" s="48">
        <f>N69-(200*D2)</f>
        <v>-1200</v>
      </c>
      <c r="P69" s="5" t="e">
        <f>SUM(#REF!,N68)</f>
        <v>#REF!</v>
      </c>
    </row>
    <row r="70" spans="2:16" ht="24.75" customHeight="1" hidden="1" thickBot="1" thickTop="1">
      <c r="B70" s="66">
        <v>68</v>
      </c>
      <c r="C70" s="225"/>
      <c r="D70" s="237"/>
      <c r="E70" s="237"/>
      <c r="F70" s="237"/>
      <c r="G70" s="237"/>
      <c r="H70" s="58">
        <f aca="true" t="shared" si="9" ref="H70:H133">SUM(E70:G70)</f>
        <v>0</v>
      </c>
      <c r="I70" s="235"/>
      <c r="J70" s="235"/>
      <c r="K70" s="235"/>
      <c r="L70" s="235"/>
      <c r="M70" s="58">
        <f t="shared" si="7"/>
        <v>0</v>
      </c>
      <c r="N70" s="236">
        <f t="shared" si="8"/>
        <v>0</v>
      </c>
      <c r="O70" s="48">
        <f>N70-(200*D2)</f>
        <v>-1200</v>
      </c>
      <c r="P70" s="5" t="e">
        <f>SUM(#REF!,N69)</f>
        <v>#REF!</v>
      </c>
    </row>
    <row r="71" spans="2:16" ht="24.75" customHeight="1" hidden="1" thickBot="1" thickTop="1">
      <c r="B71" s="65">
        <v>69</v>
      </c>
      <c r="C71" s="238"/>
      <c r="D71" s="239"/>
      <c r="E71" s="240"/>
      <c r="F71" s="240"/>
      <c r="G71" s="240"/>
      <c r="H71" s="58">
        <f t="shared" si="9"/>
        <v>0</v>
      </c>
      <c r="I71" s="235"/>
      <c r="J71" s="235"/>
      <c r="K71" s="235"/>
      <c r="L71" s="235"/>
      <c r="M71" s="58">
        <f t="shared" si="7"/>
        <v>0</v>
      </c>
      <c r="N71" s="236">
        <f t="shared" si="8"/>
        <v>0</v>
      </c>
      <c r="O71" s="48">
        <f>N71-(200*D2)</f>
        <v>-1200</v>
      </c>
      <c r="P71" s="5" t="e">
        <f>SUM(#REF!,N71)</f>
        <v>#REF!</v>
      </c>
    </row>
    <row r="72" spans="2:16" ht="24.75" customHeight="1" hidden="1" thickBot="1" thickTop="1">
      <c r="B72" s="66">
        <v>70</v>
      </c>
      <c r="C72" s="230"/>
      <c r="D72" s="229"/>
      <c r="E72" s="231"/>
      <c r="F72" s="231"/>
      <c r="G72" s="231"/>
      <c r="H72" s="58">
        <f t="shared" si="9"/>
        <v>0</v>
      </c>
      <c r="I72" s="235"/>
      <c r="J72" s="235"/>
      <c r="K72" s="235"/>
      <c r="L72" s="235"/>
      <c r="M72" s="58">
        <f t="shared" si="7"/>
        <v>0</v>
      </c>
      <c r="N72" s="236">
        <f t="shared" si="8"/>
        <v>0</v>
      </c>
      <c r="O72" s="48">
        <f>N72-(200*D2)</f>
        <v>-1200</v>
      </c>
      <c r="P72" s="5" t="e">
        <f>SUM(#REF!,N72)</f>
        <v>#REF!</v>
      </c>
    </row>
    <row r="73" spans="2:16" ht="24.75" customHeight="1" hidden="1" thickBot="1" thickTop="1">
      <c r="B73" s="65">
        <v>71</v>
      </c>
      <c r="C73" s="230"/>
      <c r="D73" s="229"/>
      <c r="E73" s="231"/>
      <c r="F73" s="231"/>
      <c r="G73" s="231"/>
      <c r="H73" s="58">
        <f t="shared" si="9"/>
        <v>0</v>
      </c>
      <c r="I73" s="235"/>
      <c r="J73" s="235"/>
      <c r="K73" s="235"/>
      <c r="L73" s="235"/>
      <c r="M73" s="58">
        <f t="shared" si="7"/>
        <v>0</v>
      </c>
      <c r="N73" s="236">
        <f t="shared" si="8"/>
        <v>0</v>
      </c>
      <c r="O73" s="48">
        <f>N73-(200*D2)</f>
        <v>-1200</v>
      </c>
      <c r="P73" s="5" t="e">
        <f>SUM(#REF!,N73)</f>
        <v>#REF!</v>
      </c>
    </row>
    <row r="74" spans="2:16" ht="24.75" customHeight="1" hidden="1" thickBot="1" thickTop="1">
      <c r="B74" s="66">
        <v>72</v>
      </c>
      <c r="C74" s="230"/>
      <c r="D74" s="229"/>
      <c r="E74" s="231"/>
      <c r="F74" s="231"/>
      <c r="G74" s="231"/>
      <c r="H74" s="58">
        <f t="shared" si="9"/>
        <v>0</v>
      </c>
      <c r="I74" s="235"/>
      <c r="J74" s="235"/>
      <c r="K74" s="235"/>
      <c r="L74" s="235"/>
      <c r="M74" s="58">
        <f t="shared" si="7"/>
        <v>0</v>
      </c>
      <c r="N74" s="236">
        <f t="shared" si="8"/>
        <v>0</v>
      </c>
      <c r="O74" s="48">
        <f>N74-(200*D2)</f>
        <v>-1200</v>
      </c>
      <c r="P74" s="5" t="e">
        <f>SUM(#REF!,N74)</f>
        <v>#REF!</v>
      </c>
    </row>
    <row r="75" spans="2:16" ht="24.75" customHeight="1" hidden="1" thickBot="1" thickTop="1">
      <c r="B75" s="65">
        <v>73</v>
      </c>
      <c r="C75" s="230"/>
      <c r="D75" s="229"/>
      <c r="E75" s="231"/>
      <c r="F75" s="231"/>
      <c r="G75" s="231"/>
      <c r="H75" s="58">
        <f t="shared" si="9"/>
        <v>0</v>
      </c>
      <c r="I75" s="235"/>
      <c r="J75" s="235"/>
      <c r="K75" s="235"/>
      <c r="L75" s="235"/>
      <c r="M75" s="58">
        <f t="shared" si="7"/>
        <v>0</v>
      </c>
      <c r="N75" s="236">
        <f t="shared" si="8"/>
        <v>0</v>
      </c>
      <c r="O75" s="48">
        <f>N75-(200*D2)</f>
        <v>-1200</v>
      </c>
      <c r="P75" s="5" t="e">
        <f>SUM(#REF!,N75)</f>
        <v>#REF!</v>
      </c>
    </row>
    <row r="76" spans="2:16" ht="24.75" customHeight="1" hidden="1" thickBot="1" thickTop="1">
      <c r="B76" s="66">
        <v>74</v>
      </c>
      <c r="C76" s="230"/>
      <c r="D76" s="229"/>
      <c r="E76" s="231"/>
      <c r="F76" s="231"/>
      <c r="G76" s="231"/>
      <c r="H76" s="58">
        <f t="shared" si="9"/>
        <v>0</v>
      </c>
      <c r="I76" s="235"/>
      <c r="J76" s="235"/>
      <c r="K76" s="235"/>
      <c r="L76" s="235"/>
      <c r="M76" s="58">
        <f t="shared" si="7"/>
        <v>0</v>
      </c>
      <c r="N76" s="236">
        <f t="shared" si="8"/>
        <v>0</v>
      </c>
      <c r="O76" s="48">
        <f>N76-(200*D2)</f>
        <v>-1200</v>
      </c>
      <c r="P76" s="5" t="e">
        <f>SUM(#REF!,N76)</f>
        <v>#REF!</v>
      </c>
    </row>
    <row r="77" spans="2:16" ht="24.75" customHeight="1" hidden="1" thickBot="1" thickTop="1">
      <c r="B77" s="65">
        <v>75</v>
      </c>
      <c r="C77" s="230"/>
      <c r="D77" s="229"/>
      <c r="E77" s="231"/>
      <c r="F77" s="231"/>
      <c r="G77" s="231"/>
      <c r="H77" s="58">
        <f t="shared" si="9"/>
        <v>0</v>
      </c>
      <c r="I77" s="235"/>
      <c r="J77" s="235"/>
      <c r="K77" s="235"/>
      <c r="L77" s="235"/>
      <c r="M77" s="58">
        <f t="shared" si="7"/>
        <v>0</v>
      </c>
      <c r="N77" s="236">
        <f t="shared" si="8"/>
        <v>0</v>
      </c>
      <c r="O77" s="48">
        <f>N77-(200*D2)</f>
        <v>-1200</v>
      </c>
      <c r="P77" s="5" t="e">
        <f>SUM(#REF!,N77)</f>
        <v>#REF!</v>
      </c>
    </row>
    <row r="78" spans="2:16" ht="24.75" customHeight="1" hidden="1" thickBot="1" thickTop="1">
      <c r="B78" s="66">
        <v>76</v>
      </c>
      <c r="C78" s="230"/>
      <c r="D78" s="229"/>
      <c r="E78" s="231"/>
      <c r="F78" s="231"/>
      <c r="G78" s="231"/>
      <c r="H78" s="58">
        <f t="shared" si="9"/>
        <v>0</v>
      </c>
      <c r="I78" s="235"/>
      <c r="J78" s="235"/>
      <c r="K78" s="235"/>
      <c r="L78" s="235"/>
      <c r="M78" s="58">
        <f t="shared" si="7"/>
        <v>0</v>
      </c>
      <c r="N78" s="236">
        <f t="shared" si="8"/>
        <v>0</v>
      </c>
      <c r="O78" s="48">
        <f>N78-(200*D2)</f>
        <v>-1200</v>
      </c>
      <c r="P78" s="5" t="e">
        <f>SUM(#REF!,N78)</f>
        <v>#REF!</v>
      </c>
    </row>
    <row r="79" spans="2:16" ht="24.75" customHeight="1" hidden="1" thickBot="1" thickTop="1">
      <c r="B79" s="65">
        <v>77</v>
      </c>
      <c r="C79" s="230"/>
      <c r="D79" s="229"/>
      <c r="E79" s="231"/>
      <c r="F79" s="231"/>
      <c r="G79" s="231"/>
      <c r="H79" s="58">
        <f t="shared" si="9"/>
        <v>0</v>
      </c>
      <c r="I79" s="235"/>
      <c r="J79" s="235"/>
      <c r="K79" s="235"/>
      <c r="L79" s="235"/>
      <c r="M79" s="58">
        <f t="shared" si="7"/>
        <v>0</v>
      </c>
      <c r="N79" s="236">
        <f t="shared" si="8"/>
        <v>0</v>
      </c>
      <c r="O79" s="48">
        <f>N79-(200*D2)</f>
        <v>-1200</v>
      </c>
      <c r="P79" s="5" t="e">
        <f>SUM(#REF!,N79)</f>
        <v>#REF!</v>
      </c>
    </row>
    <row r="80" spans="2:16" ht="24.75" customHeight="1" hidden="1" thickBot="1" thickTop="1">
      <c r="B80" s="66">
        <v>78</v>
      </c>
      <c r="C80" s="213"/>
      <c r="D80" s="241"/>
      <c r="E80" s="242"/>
      <c r="F80" s="242"/>
      <c r="G80" s="242"/>
      <c r="H80" s="58">
        <f t="shared" si="9"/>
        <v>0</v>
      </c>
      <c r="I80" s="235"/>
      <c r="J80" s="235"/>
      <c r="K80" s="235"/>
      <c r="L80" s="235"/>
      <c r="M80" s="58">
        <f t="shared" si="7"/>
        <v>0</v>
      </c>
      <c r="N80" s="236">
        <f t="shared" si="8"/>
        <v>0</v>
      </c>
      <c r="O80" s="48">
        <f>N80-(200*D2)</f>
        <v>-1200</v>
      </c>
      <c r="P80" s="5" t="e">
        <f>SUM(#REF!,N80)</f>
        <v>#REF!</v>
      </c>
    </row>
    <row r="81" spans="2:16" ht="24.75" customHeight="1" hidden="1" thickBot="1" thickTop="1">
      <c r="B81" s="65">
        <v>79</v>
      </c>
      <c r="C81" s="213"/>
      <c r="D81" s="241"/>
      <c r="E81" s="242"/>
      <c r="F81" s="242"/>
      <c r="G81" s="242"/>
      <c r="H81" s="58">
        <f t="shared" si="9"/>
        <v>0</v>
      </c>
      <c r="I81" s="235"/>
      <c r="J81" s="235"/>
      <c r="K81" s="235"/>
      <c r="L81" s="235"/>
      <c r="M81" s="58">
        <f t="shared" si="7"/>
        <v>0</v>
      </c>
      <c r="N81" s="236">
        <f t="shared" si="8"/>
        <v>0</v>
      </c>
      <c r="O81" s="48">
        <f>N81-(200*D2)</f>
        <v>-1200</v>
      </c>
      <c r="P81" s="5" t="e">
        <f>SUM(#REF!,N81)</f>
        <v>#REF!</v>
      </c>
    </row>
    <row r="82" spans="2:16" ht="24.75" customHeight="1" hidden="1" thickBot="1" thickTop="1">
      <c r="B82" s="66">
        <v>80</v>
      </c>
      <c r="C82" s="213"/>
      <c r="D82" s="241"/>
      <c r="E82" s="242"/>
      <c r="F82" s="242"/>
      <c r="G82" s="242"/>
      <c r="H82" s="58">
        <f t="shared" si="9"/>
        <v>0</v>
      </c>
      <c r="I82" s="235"/>
      <c r="J82" s="235"/>
      <c r="K82" s="235"/>
      <c r="L82" s="235"/>
      <c r="M82" s="58">
        <f t="shared" si="7"/>
        <v>0</v>
      </c>
      <c r="N82" s="236">
        <f t="shared" si="8"/>
        <v>0</v>
      </c>
      <c r="O82" s="48">
        <f>N82-(200*D2)</f>
        <v>-1200</v>
      </c>
      <c r="P82" s="5" t="e">
        <f>SUM(#REF!,N82)</f>
        <v>#REF!</v>
      </c>
    </row>
    <row r="83" spans="2:16" ht="24.75" customHeight="1" hidden="1" thickBot="1" thickTop="1">
      <c r="B83" s="65">
        <v>81</v>
      </c>
      <c r="C83" s="213"/>
      <c r="D83" s="241"/>
      <c r="E83" s="242"/>
      <c r="F83" s="242"/>
      <c r="G83" s="242"/>
      <c r="H83" s="58">
        <f t="shared" si="9"/>
        <v>0</v>
      </c>
      <c r="I83" s="235"/>
      <c r="J83" s="235"/>
      <c r="K83" s="235"/>
      <c r="L83" s="235"/>
      <c r="M83" s="58">
        <f t="shared" si="7"/>
        <v>0</v>
      </c>
      <c r="N83" s="236">
        <f t="shared" si="8"/>
        <v>0</v>
      </c>
      <c r="O83" s="48">
        <f>N83-(200*D2)</f>
        <v>-1200</v>
      </c>
      <c r="P83" s="5" t="e">
        <f>SUM(#REF!,N83)</f>
        <v>#REF!</v>
      </c>
    </row>
    <row r="84" spans="2:16" ht="24.75" customHeight="1" hidden="1" thickBot="1" thickTop="1">
      <c r="B84" s="66">
        <v>82</v>
      </c>
      <c r="C84" s="213"/>
      <c r="D84" s="241"/>
      <c r="E84" s="242"/>
      <c r="F84" s="242"/>
      <c r="G84" s="242"/>
      <c r="H84" s="58">
        <f t="shared" si="9"/>
        <v>0</v>
      </c>
      <c r="I84" s="235"/>
      <c r="J84" s="235"/>
      <c r="K84" s="235"/>
      <c r="L84" s="235"/>
      <c r="M84" s="58">
        <f t="shared" si="7"/>
        <v>0</v>
      </c>
      <c r="N84" s="236">
        <f t="shared" si="8"/>
        <v>0</v>
      </c>
      <c r="O84" s="48">
        <f>N84-(200*D2)</f>
        <v>-1200</v>
      </c>
      <c r="P84" s="5" t="e">
        <f>SUM(#REF!,N84)</f>
        <v>#REF!</v>
      </c>
    </row>
    <row r="85" spans="2:16" ht="24.75" customHeight="1" hidden="1" thickBot="1" thickTop="1">
      <c r="B85" s="65">
        <v>83</v>
      </c>
      <c r="C85" s="213"/>
      <c r="D85" s="241"/>
      <c r="E85" s="242"/>
      <c r="F85" s="242"/>
      <c r="G85" s="242"/>
      <c r="H85" s="58">
        <f t="shared" si="9"/>
        <v>0</v>
      </c>
      <c r="I85" s="235"/>
      <c r="J85" s="235"/>
      <c r="K85" s="235"/>
      <c r="L85" s="235"/>
      <c r="M85" s="58">
        <f t="shared" si="7"/>
        <v>0</v>
      </c>
      <c r="N85" s="236">
        <f t="shared" si="8"/>
        <v>0</v>
      </c>
      <c r="O85" s="48">
        <f>N85-(200*D2)</f>
        <v>-1200</v>
      </c>
      <c r="P85" s="5" t="e">
        <f>SUM(#REF!,N85)</f>
        <v>#REF!</v>
      </c>
    </row>
    <row r="86" spans="2:16" ht="24.75" customHeight="1" hidden="1" thickBot="1" thickTop="1">
      <c r="B86" s="66">
        <v>84</v>
      </c>
      <c r="C86" s="213"/>
      <c r="D86" s="241"/>
      <c r="E86" s="242"/>
      <c r="F86" s="242"/>
      <c r="G86" s="242"/>
      <c r="H86" s="58">
        <f t="shared" si="9"/>
        <v>0</v>
      </c>
      <c r="I86" s="235"/>
      <c r="J86" s="235"/>
      <c r="K86" s="235"/>
      <c r="L86" s="235"/>
      <c r="M86" s="58">
        <f t="shared" si="7"/>
        <v>0</v>
      </c>
      <c r="N86" s="236">
        <f t="shared" si="8"/>
        <v>0</v>
      </c>
      <c r="O86" s="48">
        <f>N86-(200*D2)</f>
        <v>-1200</v>
      </c>
      <c r="P86" s="5" t="e">
        <f>SUM(#REF!,N86)</f>
        <v>#REF!</v>
      </c>
    </row>
    <row r="87" spans="2:16" ht="24.75" customHeight="1" hidden="1" thickBot="1" thickTop="1">
      <c r="B87" s="65">
        <v>85</v>
      </c>
      <c r="C87" s="213"/>
      <c r="D87" s="241"/>
      <c r="E87" s="242"/>
      <c r="F87" s="242"/>
      <c r="G87" s="242"/>
      <c r="H87" s="58">
        <f t="shared" si="9"/>
        <v>0</v>
      </c>
      <c r="I87" s="235"/>
      <c r="J87" s="235"/>
      <c r="K87" s="235"/>
      <c r="L87" s="235"/>
      <c r="M87" s="58">
        <f t="shared" si="7"/>
        <v>0</v>
      </c>
      <c r="N87" s="236">
        <f t="shared" si="8"/>
        <v>0</v>
      </c>
      <c r="O87" s="48">
        <f>N87-(200*D2)</f>
        <v>-1200</v>
      </c>
      <c r="P87" s="5" t="e">
        <f>SUM(#REF!,N87)</f>
        <v>#REF!</v>
      </c>
    </row>
    <row r="88" spans="2:16" ht="24.75" customHeight="1" hidden="1" thickBot="1" thickTop="1">
      <c r="B88" s="66">
        <v>86</v>
      </c>
      <c r="C88" s="213"/>
      <c r="D88" s="241"/>
      <c r="E88" s="242"/>
      <c r="F88" s="242"/>
      <c r="G88" s="242"/>
      <c r="H88" s="58">
        <f t="shared" si="9"/>
        <v>0</v>
      </c>
      <c r="I88" s="235"/>
      <c r="J88" s="235"/>
      <c r="K88" s="235"/>
      <c r="L88" s="235"/>
      <c r="M88" s="58">
        <f t="shared" si="7"/>
        <v>0</v>
      </c>
      <c r="N88" s="236">
        <f t="shared" si="8"/>
        <v>0</v>
      </c>
      <c r="O88" s="48">
        <f>N88-(200*D2)</f>
        <v>-1200</v>
      </c>
      <c r="P88" s="5" t="e">
        <f>SUM(#REF!,N88)</f>
        <v>#REF!</v>
      </c>
    </row>
    <row r="89" spans="2:16" ht="24.75" customHeight="1" hidden="1" thickBot="1" thickTop="1">
      <c r="B89" s="65">
        <v>87</v>
      </c>
      <c r="C89" s="213"/>
      <c r="D89" s="241"/>
      <c r="E89" s="242"/>
      <c r="F89" s="242"/>
      <c r="G89" s="242"/>
      <c r="H89" s="58">
        <f t="shared" si="9"/>
        <v>0</v>
      </c>
      <c r="I89" s="235"/>
      <c r="J89" s="235"/>
      <c r="K89" s="235"/>
      <c r="L89" s="235"/>
      <c r="M89" s="58">
        <f t="shared" si="7"/>
        <v>0</v>
      </c>
      <c r="N89" s="236">
        <f t="shared" si="8"/>
        <v>0</v>
      </c>
      <c r="O89" s="48">
        <f>N89-(200*D2)</f>
        <v>-1200</v>
      </c>
      <c r="P89" s="5" t="e">
        <f>SUM(#REF!,N89)</f>
        <v>#REF!</v>
      </c>
    </row>
    <row r="90" spans="2:16" ht="24.75" customHeight="1" hidden="1" thickBot="1" thickTop="1">
      <c r="B90" s="66">
        <v>88</v>
      </c>
      <c r="C90" s="213"/>
      <c r="D90" s="241"/>
      <c r="E90" s="242"/>
      <c r="F90" s="242"/>
      <c r="G90" s="242"/>
      <c r="H90" s="58">
        <f t="shared" si="9"/>
        <v>0</v>
      </c>
      <c r="I90" s="235"/>
      <c r="J90" s="235"/>
      <c r="K90" s="235"/>
      <c r="L90" s="235"/>
      <c r="M90" s="58">
        <f t="shared" si="7"/>
        <v>0</v>
      </c>
      <c r="N90" s="236">
        <f t="shared" si="8"/>
        <v>0</v>
      </c>
      <c r="O90" s="48">
        <f>N90-(200*D2)</f>
        <v>-1200</v>
      </c>
      <c r="P90" s="5" t="e">
        <f>SUM(#REF!,N90)</f>
        <v>#REF!</v>
      </c>
    </row>
    <row r="91" spans="2:16" ht="24.75" customHeight="1" hidden="1" thickBot="1" thickTop="1">
      <c r="B91" s="65">
        <v>89</v>
      </c>
      <c r="C91" s="213"/>
      <c r="D91" s="241"/>
      <c r="E91" s="242"/>
      <c r="F91" s="242"/>
      <c r="G91" s="242"/>
      <c r="H91" s="58">
        <f t="shared" si="9"/>
        <v>0</v>
      </c>
      <c r="I91" s="235"/>
      <c r="J91" s="235"/>
      <c r="K91" s="235"/>
      <c r="L91" s="235"/>
      <c r="M91" s="58">
        <f t="shared" si="7"/>
        <v>0</v>
      </c>
      <c r="N91" s="236">
        <f t="shared" si="8"/>
        <v>0</v>
      </c>
      <c r="O91" s="48">
        <f>N91-(200*D2)</f>
        <v>-1200</v>
      </c>
      <c r="P91" s="5" t="e">
        <f>SUM(#REF!,N91)</f>
        <v>#REF!</v>
      </c>
    </row>
    <row r="92" spans="2:16" ht="24.75" customHeight="1" hidden="1" thickBot="1" thickTop="1">
      <c r="B92" s="66">
        <v>90</v>
      </c>
      <c r="C92" s="213"/>
      <c r="D92" s="241"/>
      <c r="E92" s="242"/>
      <c r="F92" s="242"/>
      <c r="G92" s="242"/>
      <c r="H92" s="58">
        <f t="shared" si="9"/>
        <v>0</v>
      </c>
      <c r="I92" s="235"/>
      <c r="J92" s="235"/>
      <c r="K92" s="235"/>
      <c r="L92" s="235"/>
      <c r="M92" s="58">
        <f t="shared" si="7"/>
        <v>0</v>
      </c>
      <c r="N92" s="236">
        <f t="shared" si="8"/>
        <v>0</v>
      </c>
      <c r="O92" s="48">
        <f>N92-(200*D2)</f>
        <v>-1200</v>
      </c>
      <c r="P92" s="5" t="e">
        <f>SUM(#REF!,N92)</f>
        <v>#REF!</v>
      </c>
    </row>
    <row r="93" spans="2:16" ht="24.75" customHeight="1" hidden="1" thickBot="1" thickTop="1">
      <c r="B93" s="65">
        <v>91</v>
      </c>
      <c r="C93" s="213"/>
      <c r="D93" s="241"/>
      <c r="E93" s="242"/>
      <c r="F93" s="242"/>
      <c r="G93" s="242"/>
      <c r="H93" s="58">
        <f t="shared" si="9"/>
        <v>0</v>
      </c>
      <c r="I93" s="235"/>
      <c r="J93" s="235"/>
      <c r="K93" s="235"/>
      <c r="L93" s="235"/>
      <c r="M93" s="58">
        <f t="shared" si="7"/>
        <v>0</v>
      </c>
      <c r="N93" s="236">
        <f t="shared" si="8"/>
        <v>0</v>
      </c>
      <c r="O93" s="48">
        <f>N93-(200*D2)</f>
        <v>-1200</v>
      </c>
      <c r="P93" s="5" t="e">
        <f>SUM(#REF!,N93)</f>
        <v>#REF!</v>
      </c>
    </row>
    <row r="94" spans="2:16" ht="24.75" customHeight="1" hidden="1" thickBot="1" thickTop="1">
      <c r="B94" s="66">
        <v>92</v>
      </c>
      <c r="C94" s="213"/>
      <c r="D94" s="241"/>
      <c r="E94" s="242"/>
      <c r="F94" s="242"/>
      <c r="G94" s="242"/>
      <c r="H94" s="58">
        <f t="shared" si="9"/>
        <v>0</v>
      </c>
      <c r="I94" s="235"/>
      <c r="J94" s="235"/>
      <c r="K94" s="235"/>
      <c r="L94" s="235"/>
      <c r="M94" s="58">
        <f t="shared" si="7"/>
        <v>0</v>
      </c>
      <c r="N94" s="236">
        <f t="shared" si="8"/>
        <v>0</v>
      </c>
      <c r="O94" s="48">
        <f>N94-(200*D2)</f>
        <v>-1200</v>
      </c>
      <c r="P94" s="5" t="e">
        <f>SUM(#REF!,N94)</f>
        <v>#REF!</v>
      </c>
    </row>
    <row r="95" spans="2:16" ht="24.75" customHeight="1" hidden="1" thickBot="1" thickTop="1">
      <c r="B95" s="65">
        <v>93</v>
      </c>
      <c r="C95" s="213"/>
      <c r="D95" s="241"/>
      <c r="E95" s="242"/>
      <c r="F95" s="242"/>
      <c r="G95" s="242"/>
      <c r="H95" s="58">
        <f t="shared" si="9"/>
        <v>0</v>
      </c>
      <c r="I95" s="235"/>
      <c r="J95" s="235"/>
      <c r="K95" s="235"/>
      <c r="L95" s="235"/>
      <c r="M95" s="58">
        <f t="shared" si="7"/>
        <v>0</v>
      </c>
      <c r="N95" s="236">
        <f t="shared" si="8"/>
        <v>0</v>
      </c>
      <c r="O95" s="48">
        <f>N95-(200*D2)</f>
        <v>-1200</v>
      </c>
      <c r="P95" s="5" t="e">
        <f>SUM(#REF!,N95)</f>
        <v>#REF!</v>
      </c>
    </row>
    <row r="96" spans="2:16" ht="24.75" customHeight="1" hidden="1" thickBot="1" thickTop="1">
      <c r="B96" s="66">
        <v>94</v>
      </c>
      <c r="C96" s="213"/>
      <c r="D96" s="241"/>
      <c r="E96" s="242"/>
      <c r="F96" s="242"/>
      <c r="G96" s="242"/>
      <c r="H96" s="58">
        <f t="shared" si="9"/>
        <v>0</v>
      </c>
      <c r="I96" s="235"/>
      <c r="J96" s="235"/>
      <c r="K96" s="235"/>
      <c r="L96" s="235"/>
      <c r="M96" s="58">
        <f t="shared" si="7"/>
        <v>0</v>
      </c>
      <c r="N96" s="236">
        <f t="shared" si="8"/>
        <v>0</v>
      </c>
      <c r="O96" s="48">
        <f>N96-(200*D2)</f>
        <v>-1200</v>
      </c>
      <c r="P96" s="5" t="e">
        <f>SUM(#REF!,N96)</f>
        <v>#REF!</v>
      </c>
    </row>
    <row r="97" spans="2:16" ht="24.75" customHeight="1" hidden="1" thickBot="1" thickTop="1">
      <c r="B97" s="65">
        <v>95</v>
      </c>
      <c r="C97" s="213"/>
      <c r="D97" s="241"/>
      <c r="E97" s="242"/>
      <c r="F97" s="242"/>
      <c r="G97" s="242"/>
      <c r="H97" s="58">
        <f t="shared" si="9"/>
        <v>0</v>
      </c>
      <c r="I97" s="235"/>
      <c r="J97" s="235"/>
      <c r="K97" s="235"/>
      <c r="L97" s="235"/>
      <c r="M97" s="58">
        <f t="shared" si="7"/>
        <v>0</v>
      </c>
      <c r="N97" s="236">
        <f t="shared" si="8"/>
        <v>0</v>
      </c>
      <c r="O97" s="48">
        <f>N97-(200*D2)</f>
        <v>-1200</v>
      </c>
      <c r="P97" s="5" t="e">
        <f>SUM(#REF!,N97)</f>
        <v>#REF!</v>
      </c>
    </row>
    <row r="98" spans="2:16" ht="24.75" customHeight="1" hidden="1" thickBot="1" thickTop="1">
      <c r="B98" s="66">
        <v>96</v>
      </c>
      <c r="C98" s="213"/>
      <c r="D98" s="241"/>
      <c r="E98" s="242"/>
      <c r="F98" s="242"/>
      <c r="G98" s="242"/>
      <c r="H98" s="58">
        <f t="shared" si="9"/>
        <v>0</v>
      </c>
      <c r="I98" s="235"/>
      <c r="J98" s="235"/>
      <c r="K98" s="235"/>
      <c r="L98" s="235"/>
      <c r="M98" s="58">
        <f t="shared" si="7"/>
        <v>0</v>
      </c>
      <c r="N98" s="236">
        <f t="shared" si="8"/>
        <v>0</v>
      </c>
      <c r="O98" s="48">
        <f>N98-(200*D2)</f>
        <v>-1200</v>
      </c>
      <c r="P98" s="5" t="e">
        <f>SUM(#REF!,N98)</f>
        <v>#REF!</v>
      </c>
    </row>
    <row r="99" spans="2:16" ht="24.75" customHeight="1" hidden="1" thickBot="1" thickTop="1">
      <c r="B99" s="65">
        <v>97</v>
      </c>
      <c r="C99" s="213"/>
      <c r="D99" s="241"/>
      <c r="E99" s="242"/>
      <c r="F99" s="242"/>
      <c r="G99" s="242"/>
      <c r="H99" s="58">
        <f t="shared" si="9"/>
        <v>0</v>
      </c>
      <c r="I99" s="235"/>
      <c r="J99" s="235"/>
      <c r="K99" s="235"/>
      <c r="L99" s="235"/>
      <c r="M99" s="58">
        <f t="shared" si="7"/>
        <v>0</v>
      </c>
      <c r="N99" s="236">
        <f t="shared" si="8"/>
        <v>0</v>
      </c>
      <c r="O99" s="48">
        <f>N99-(200*D2)</f>
        <v>-1200</v>
      </c>
      <c r="P99" s="5" t="e">
        <f>SUM(#REF!,N99)</f>
        <v>#REF!</v>
      </c>
    </row>
    <row r="100" spans="2:16" ht="24.75" customHeight="1" hidden="1" thickBot="1" thickTop="1">
      <c r="B100" s="66">
        <v>98</v>
      </c>
      <c r="C100" s="213"/>
      <c r="D100" s="241"/>
      <c r="E100" s="242"/>
      <c r="F100" s="242"/>
      <c r="G100" s="242"/>
      <c r="H100" s="58">
        <f t="shared" si="9"/>
        <v>0</v>
      </c>
      <c r="I100" s="235"/>
      <c r="J100" s="235"/>
      <c r="K100" s="235"/>
      <c r="L100" s="235"/>
      <c r="M100" s="58">
        <f aca="true" t="shared" si="10" ref="M100:M131">SUM(L100:L100)</f>
        <v>0</v>
      </c>
      <c r="N100" s="236">
        <f aca="true" t="shared" si="11" ref="N100:N131">SUM(H100,M100)</f>
        <v>0</v>
      </c>
      <c r="O100" s="48">
        <f>N100-(200*D2)</f>
        <v>-1200</v>
      </c>
      <c r="P100" s="5" t="e">
        <f>SUM(#REF!,N100)</f>
        <v>#REF!</v>
      </c>
    </row>
    <row r="101" spans="2:16" ht="24.75" customHeight="1" hidden="1" thickBot="1" thickTop="1">
      <c r="B101" s="65">
        <v>99</v>
      </c>
      <c r="C101" s="213"/>
      <c r="D101" s="241"/>
      <c r="E101" s="242"/>
      <c r="F101" s="242"/>
      <c r="G101" s="242"/>
      <c r="H101" s="58">
        <f t="shared" si="9"/>
        <v>0</v>
      </c>
      <c r="I101" s="235"/>
      <c r="J101" s="235"/>
      <c r="K101" s="235"/>
      <c r="L101" s="235"/>
      <c r="M101" s="58">
        <f t="shared" si="10"/>
        <v>0</v>
      </c>
      <c r="N101" s="236">
        <f t="shared" si="11"/>
        <v>0</v>
      </c>
      <c r="O101" s="48">
        <f>N101-(200*D2)</f>
        <v>-1200</v>
      </c>
      <c r="P101" s="5" t="e">
        <f>SUM(#REF!,N101)</f>
        <v>#REF!</v>
      </c>
    </row>
    <row r="102" spans="2:16" ht="24.75" customHeight="1" hidden="1" thickBot="1" thickTop="1">
      <c r="B102" s="66">
        <v>100</v>
      </c>
      <c r="C102" s="213"/>
      <c r="D102" s="241"/>
      <c r="E102" s="242"/>
      <c r="F102" s="242"/>
      <c r="G102" s="242"/>
      <c r="H102" s="58">
        <f t="shared" si="9"/>
        <v>0</v>
      </c>
      <c r="I102" s="235"/>
      <c r="J102" s="235"/>
      <c r="K102" s="235"/>
      <c r="L102" s="235"/>
      <c r="M102" s="58">
        <f t="shared" si="10"/>
        <v>0</v>
      </c>
      <c r="N102" s="236">
        <f t="shared" si="11"/>
        <v>0</v>
      </c>
      <c r="O102" s="48">
        <f>N102-(200*D2)</f>
        <v>-1200</v>
      </c>
      <c r="P102" s="5" t="e">
        <f>SUM(#REF!,N102)</f>
        <v>#REF!</v>
      </c>
    </row>
    <row r="103" spans="2:16" ht="24.75" customHeight="1" hidden="1" thickBot="1" thickTop="1">
      <c r="B103" s="65">
        <v>101</v>
      </c>
      <c r="C103" s="213"/>
      <c r="D103" s="241"/>
      <c r="E103" s="242"/>
      <c r="F103" s="242"/>
      <c r="G103" s="242"/>
      <c r="H103" s="58">
        <f t="shared" si="9"/>
        <v>0</v>
      </c>
      <c r="I103" s="235"/>
      <c r="J103" s="235"/>
      <c r="K103" s="235"/>
      <c r="L103" s="235"/>
      <c r="M103" s="58">
        <f t="shared" si="10"/>
        <v>0</v>
      </c>
      <c r="N103" s="236">
        <f t="shared" si="11"/>
        <v>0</v>
      </c>
      <c r="O103" s="48">
        <f>N103-(200*D2)</f>
        <v>-1200</v>
      </c>
      <c r="P103" s="5" t="e">
        <f>SUM(#REF!,N103)</f>
        <v>#REF!</v>
      </c>
    </row>
    <row r="104" spans="2:16" ht="24.75" customHeight="1" hidden="1" thickBot="1" thickTop="1">
      <c r="B104" s="66">
        <v>102</v>
      </c>
      <c r="C104" s="213"/>
      <c r="D104" s="241"/>
      <c r="E104" s="242"/>
      <c r="F104" s="242"/>
      <c r="G104" s="242"/>
      <c r="H104" s="58">
        <f t="shared" si="9"/>
        <v>0</v>
      </c>
      <c r="I104" s="235"/>
      <c r="J104" s="235"/>
      <c r="K104" s="235"/>
      <c r="L104" s="235"/>
      <c r="M104" s="58">
        <f t="shared" si="10"/>
        <v>0</v>
      </c>
      <c r="N104" s="236">
        <f t="shared" si="11"/>
        <v>0</v>
      </c>
      <c r="O104" s="48">
        <f>N104-(200*D2)</f>
        <v>-1200</v>
      </c>
      <c r="P104" s="5" t="e">
        <f>SUM(#REF!,N104)</f>
        <v>#REF!</v>
      </c>
    </row>
    <row r="105" spans="2:16" ht="24.75" customHeight="1" hidden="1" thickBot="1" thickTop="1">
      <c r="B105" s="65">
        <v>103</v>
      </c>
      <c r="C105" s="213"/>
      <c r="D105" s="241"/>
      <c r="E105" s="242"/>
      <c r="F105" s="242"/>
      <c r="G105" s="242"/>
      <c r="H105" s="58">
        <f t="shared" si="9"/>
        <v>0</v>
      </c>
      <c r="I105" s="235"/>
      <c r="J105" s="235"/>
      <c r="K105" s="235"/>
      <c r="L105" s="235"/>
      <c r="M105" s="58">
        <f t="shared" si="10"/>
        <v>0</v>
      </c>
      <c r="N105" s="236">
        <f t="shared" si="11"/>
        <v>0</v>
      </c>
      <c r="O105" s="48">
        <f>N105-(200*D2)</f>
        <v>-1200</v>
      </c>
      <c r="P105" s="5" t="e">
        <f>SUM(#REF!,N105)</f>
        <v>#REF!</v>
      </c>
    </row>
    <row r="106" spans="2:16" ht="24.75" customHeight="1" hidden="1" thickBot="1" thickTop="1">
      <c r="B106" s="66">
        <v>104</v>
      </c>
      <c r="C106" s="213"/>
      <c r="D106" s="241"/>
      <c r="E106" s="242"/>
      <c r="F106" s="242"/>
      <c r="G106" s="242"/>
      <c r="H106" s="58">
        <f t="shared" si="9"/>
        <v>0</v>
      </c>
      <c r="I106" s="235"/>
      <c r="J106" s="235"/>
      <c r="K106" s="235"/>
      <c r="L106" s="235"/>
      <c r="M106" s="58">
        <f t="shared" si="10"/>
        <v>0</v>
      </c>
      <c r="N106" s="236">
        <f t="shared" si="11"/>
        <v>0</v>
      </c>
      <c r="O106" s="48">
        <f>N106-(200*D2)</f>
        <v>-1200</v>
      </c>
      <c r="P106" s="5" t="e">
        <f>SUM(#REF!,N106)</f>
        <v>#REF!</v>
      </c>
    </row>
    <row r="107" spans="2:16" ht="24.75" customHeight="1" hidden="1" thickBot="1" thickTop="1">
      <c r="B107" s="65">
        <v>105</v>
      </c>
      <c r="C107" s="243"/>
      <c r="D107" s="241"/>
      <c r="E107" s="242"/>
      <c r="F107" s="242"/>
      <c r="G107" s="242"/>
      <c r="H107" s="58">
        <f t="shared" si="9"/>
        <v>0</v>
      </c>
      <c r="I107" s="235"/>
      <c r="J107" s="235"/>
      <c r="K107" s="235"/>
      <c r="L107" s="235"/>
      <c r="M107" s="58">
        <f t="shared" si="10"/>
        <v>0</v>
      </c>
      <c r="N107" s="236">
        <f t="shared" si="11"/>
        <v>0</v>
      </c>
      <c r="O107" s="48">
        <f>N107-(200*D2)</f>
        <v>-1200</v>
      </c>
      <c r="P107" s="5" t="e">
        <f>SUM(#REF!,N107)</f>
        <v>#REF!</v>
      </c>
    </row>
    <row r="108" spans="2:16" ht="24.75" customHeight="1" hidden="1" thickBot="1" thickTop="1">
      <c r="B108" s="66">
        <v>106</v>
      </c>
      <c r="C108" s="213"/>
      <c r="D108" s="241"/>
      <c r="E108" s="242"/>
      <c r="F108" s="242"/>
      <c r="G108" s="242"/>
      <c r="H108" s="58">
        <f t="shared" si="9"/>
        <v>0</v>
      </c>
      <c r="I108" s="235"/>
      <c r="J108" s="235"/>
      <c r="K108" s="235"/>
      <c r="L108" s="235"/>
      <c r="M108" s="58">
        <f t="shared" si="10"/>
        <v>0</v>
      </c>
      <c r="N108" s="236">
        <f t="shared" si="11"/>
        <v>0</v>
      </c>
      <c r="O108" s="48">
        <f>N108-(200*D2)</f>
        <v>-1200</v>
      </c>
      <c r="P108" s="5" t="e">
        <f>SUM(#REF!,N108)</f>
        <v>#REF!</v>
      </c>
    </row>
    <row r="109" spans="2:16" ht="24.75" customHeight="1" hidden="1" thickBot="1" thickTop="1">
      <c r="B109" s="65">
        <v>107</v>
      </c>
      <c r="C109" s="213"/>
      <c r="D109" s="241"/>
      <c r="E109" s="242"/>
      <c r="F109" s="242"/>
      <c r="G109" s="242"/>
      <c r="H109" s="58">
        <f t="shared" si="9"/>
        <v>0</v>
      </c>
      <c r="I109" s="235"/>
      <c r="J109" s="235"/>
      <c r="K109" s="235"/>
      <c r="L109" s="235"/>
      <c r="M109" s="58">
        <f t="shared" si="10"/>
        <v>0</v>
      </c>
      <c r="N109" s="236">
        <f t="shared" si="11"/>
        <v>0</v>
      </c>
      <c r="O109" s="48">
        <f>N109-(200*D2)</f>
        <v>-1200</v>
      </c>
      <c r="P109" s="5" t="e">
        <f>SUM(#REF!,N109)</f>
        <v>#REF!</v>
      </c>
    </row>
    <row r="110" spans="2:16" ht="24.75" customHeight="1" hidden="1" thickBot="1" thickTop="1">
      <c r="B110" s="66">
        <v>108</v>
      </c>
      <c r="C110" s="213"/>
      <c r="D110" s="241"/>
      <c r="E110" s="242"/>
      <c r="F110" s="242"/>
      <c r="G110" s="242"/>
      <c r="H110" s="58">
        <f t="shared" si="9"/>
        <v>0</v>
      </c>
      <c r="I110" s="235"/>
      <c r="J110" s="235"/>
      <c r="K110" s="235"/>
      <c r="L110" s="235"/>
      <c r="M110" s="58">
        <f t="shared" si="10"/>
        <v>0</v>
      </c>
      <c r="N110" s="236">
        <f t="shared" si="11"/>
        <v>0</v>
      </c>
      <c r="O110" s="48">
        <f>N110-(200*D2)</f>
        <v>-1200</v>
      </c>
      <c r="P110" s="5" t="e">
        <f>SUM(#REF!,N110)</f>
        <v>#REF!</v>
      </c>
    </row>
    <row r="111" spans="2:16" ht="24.75" customHeight="1" hidden="1" thickBot="1" thickTop="1">
      <c r="B111" s="65">
        <v>109</v>
      </c>
      <c r="C111" s="213"/>
      <c r="D111" s="241"/>
      <c r="E111" s="242"/>
      <c r="F111" s="242"/>
      <c r="G111" s="242"/>
      <c r="H111" s="58">
        <f t="shared" si="9"/>
        <v>0</v>
      </c>
      <c r="I111" s="235"/>
      <c r="J111" s="235"/>
      <c r="K111" s="235"/>
      <c r="L111" s="235"/>
      <c r="M111" s="58">
        <f t="shared" si="10"/>
        <v>0</v>
      </c>
      <c r="N111" s="236">
        <f t="shared" si="11"/>
        <v>0</v>
      </c>
      <c r="O111" s="48">
        <f>N111-(200*D2)</f>
        <v>-1200</v>
      </c>
      <c r="P111" s="5" t="e">
        <f>SUM(#REF!,N111)</f>
        <v>#REF!</v>
      </c>
    </row>
    <row r="112" spans="2:16" ht="24.75" customHeight="1" hidden="1" thickBot="1" thickTop="1">
      <c r="B112" s="66">
        <v>110</v>
      </c>
      <c r="C112" s="213"/>
      <c r="D112" s="241"/>
      <c r="E112" s="242"/>
      <c r="F112" s="242"/>
      <c r="G112" s="242"/>
      <c r="H112" s="58">
        <f t="shared" si="9"/>
        <v>0</v>
      </c>
      <c r="I112" s="235"/>
      <c r="J112" s="235"/>
      <c r="K112" s="235"/>
      <c r="L112" s="235"/>
      <c r="M112" s="58">
        <f t="shared" si="10"/>
        <v>0</v>
      </c>
      <c r="N112" s="236">
        <f t="shared" si="11"/>
        <v>0</v>
      </c>
      <c r="O112" s="48">
        <f>N112-(200*D2)</f>
        <v>-1200</v>
      </c>
      <c r="P112" s="5" t="e">
        <f>SUM(#REF!,N112)</f>
        <v>#REF!</v>
      </c>
    </row>
    <row r="113" spans="2:16" ht="24.75" customHeight="1" hidden="1" thickBot="1" thickTop="1">
      <c r="B113" s="65">
        <v>111</v>
      </c>
      <c r="C113" s="213"/>
      <c r="D113" s="241"/>
      <c r="E113" s="242"/>
      <c r="F113" s="242"/>
      <c r="G113" s="242"/>
      <c r="H113" s="58">
        <f t="shared" si="9"/>
        <v>0</v>
      </c>
      <c r="I113" s="235"/>
      <c r="J113" s="235"/>
      <c r="K113" s="235"/>
      <c r="L113" s="235"/>
      <c r="M113" s="58">
        <f t="shared" si="10"/>
        <v>0</v>
      </c>
      <c r="N113" s="236">
        <f t="shared" si="11"/>
        <v>0</v>
      </c>
      <c r="O113" s="48">
        <f>N113-(200*D2)</f>
        <v>-1200</v>
      </c>
      <c r="P113" s="5" t="e">
        <f>SUM(#REF!,N113)</f>
        <v>#REF!</v>
      </c>
    </row>
    <row r="114" spans="2:16" ht="24.75" customHeight="1" hidden="1" thickBot="1" thickTop="1">
      <c r="B114" s="66">
        <v>112</v>
      </c>
      <c r="C114" s="213"/>
      <c r="D114" s="241"/>
      <c r="E114" s="242"/>
      <c r="F114" s="242"/>
      <c r="G114" s="242"/>
      <c r="H114" s="58">
        <f t="shared" si="9"/>
        <v>0</v>
      </c>
      <c r="I114" s="235"/>
      <c r="J114" s="235"/>
      <c r="K114" s="235"/>
      <c r="L114" s="235"/>
      <c r="M114" s="58">
        <f t="shared" si="10"/>
        <v>0</v>
      </c>
      <c r="N114" s="236">
        <f t="shared" si="11"/>
        <v>0</v>
      </c>
      <c r="O114" s="48">
        <f>N114-(200*D2)</f>
        <v>-1200</v>
      </c>
      <c r="P114" s="5" t="e">
        <f>SUM(#REF!,N114)</f>
        <v>#REF!</v>
      </c>
    </row>
    <row r="115" spans="2:16" ht="24.75" customHeight="1" hidden="1" thickBot="1" thickTop="1">
      <c r="B115" s="65">
        <v>113</v>
      </c>
      <c r="C115" s="213"/>
      <c r="D115" s="241"/>
      <c r="E115" s="242"/>
      <c r="F115" s="242"/>
      <c r="G115" s="242"/>
      <c r="H115" s="58">
        <f t="shared" si="9"/>
        <v>0</v>
      </c>
      <c r="I115" s="235"/>
      <c r="J115" s="235"/>
      <c r="K115" s="235"/>
      <c r="L115" s="235"/>
      <c r="M115" s="58">
        <f t="shared" si="10"/>
        <v>0</v>
      </c>
      <c r="N115" s="236">
        <f t="shared" si="11"/>
        <v>0</v>
      </c>
      <c r="O115" s="48">
        <f>N115-(200*D2)</f>
        <v>-1200</v>
      </c>
      <c r="P115" s="5" t="e">
        <f>SUM(#REF!,N115)</f>
        <v>#REF!</v>
      </c>
    </row>
    <row r="116" spans="2:16" ht="24.75" customHeight="1" hidden="1" thickBot="1" thickTop="1">
      <c r="B116" s="66">
        <v>114</v>
      </c>
      <c r="C116" s="213"/>
      <c r="D116" s="241"/>
      <c r="E116" s="242"/>
      <c r="F116" s="242"/>
      <c r="G116" s="242"/>
      <c r="H116" s="58">
        <f t="shared" si="9"/>
        <v>0</v>
      </c>
      <c r="I116" s="235"/>
      <c r="J116" s="235"/>
      <c r="K116" s="235"/>
      <c r="L116" s="235"/>
      <c r="M116" s="58">
        <f t="shared" si="10"/>
        <v>0</v>
      </c>
      <c r="N116" s="236">
        <f t="shared" si="11"/>
        <v>0</v>
      </c>
      <c r="O116" s="48">
        <f>N116-(200*D2)</f>
        <v>-1200</v>
      </c>
      <c r="P116" s="5" t="e">
        <f>SUM(#REF!,N116)</f>
        <v>#REF!</v>
      </c>
    </row>
    <row r="117" spans="2:16" ht="24.75" customHeight="1" hidden="1" thickBot="1" thickTop="1">
      <c r="B117" s="65">
        <v>115</v>
      </c>
      <c r="C117" s="213"/>
      <c r="D117" s="241"/>
      <c r="E117" s="242"/>
      <c r="F117" s="242"/>
      <c r="G117" s="242"/>
      <c r="H117" s="58">
        <f t="shared" si="9"/>
        <v>0</v>
      </c>
      <c r="I117" s="235"/>
      <c r="J117" s="235"/>
      <c r="K117" s="235"/>
      <c r="L117" s="235"/>
      <c r="M117" s="58">
        <f t="shared" si="10"/>
        <v>0</v>
      </c>
      <c r="N117" s="236">
        <f t="shared" si="11"/>
        <v>0</v>
      </c>
      <c r="O117" s="48">
        <f>N117-(200*D2)</f>
        <v>-1200</v>
      </c>
      <c r="P117" s="5" t="e">
        <f>SUM(#REF!,N117)</f>
        <v>#REF!</v>
      </c>
    </row>
    <row r="118" spans="2:16" ht="24.75" customHeight="1" hidden="1" thickBot="1" thickTop="1">
      <c r="B118" s="66">
        <v>116</v>
      </c>
      <c r="C118" s="213"/>
      <c r="D118" s="241"/>
      <c r="E118" s="242"/>
      <c r="F118" s="242"/>
      <c r="G118" s="242"/>
      <c r="H118" s="58">
        <f t="shared" si="9"/>
        <v>0</v>
      </c>
      <c r="I118" s="235"/>
      <c r="J118" s="235"/>
      <c r="K118" s="235"/>
      <c r="L118" s="235"/>
      <c r="M118" s="58">
        <f t="shared" si="10"/>
        <v>0</v>
      </c>
      <c r="N118" s="236">
        <f t="shared" si="11"/>
        <v>0</v>
      </c>
      <c r="O118" s="48">
        <f>N118-(200*D2)</f>
        <v>-1200</v>
      </c>
      <c r="P118" s="5" t="e">
        <f>SUM(#REF!,N118)</f>
        <v>#REF!</v>
      </c>
    </row>
    <row r="119" spans="2:16" ht="24.75" customHeight="1" hidden="1" thickBot="1" thickTop="1">
      <c r="B119" s="65">
        <v>117</v>
      </c>
      <c r="C119" s="213"/>
      <c r="D119" s="241"/>
      <c r="E119" s="242"/>
      <c r="F119" s="242"/>
      <c r="G119" s="242"/>
      <c r="H119" s="58">
        <f t="shared" si="9"/>
        <v>0</v>
      </c>
      <c r="I119" s="235"/>
      <c r="J119" s="235"/>
      <c r="K119" s="235"/>
      <c r="L119" s="235"/>
      <c r="M119" s="58">
        <f t="shared" si="10"/>
        <v>0</v>
      </c>
      <c r="N119" s="236">
        <f t="shared" si="11"/>
        <v>0</v>
      </c>
      <c r="O119" s="48">
        <f>N119-(200*D2)</f>
        <v>-1200</v>
      </c>
      <c r="P119" s="5" t="e">
        <f>SUM(#REF!,N119)</f>
        <v>#REF!</v>
      </c>
    </row>
    <row r="120" spans="2:16" ht="24.75" customHeight="1" hidden="1" thickBot="1" thickTop="1">
      <c r="B120" s="66">
        <v>118</v>
      </c>
      <c r="C120" s="213"/>
      <c r="D120" s="241"/>
      <c r="E120" s="242"/>
      <c r="F120" s="242"/>
      <c r="G120" s="242"/>
      <c r="H120" s="58">
        <f t="shared" si="9"/>
        <v>0</v>
      </c>
      <c r="I120" s="235"/>
      <c r="J120" s="235"/>
      <c r="K120" s="235"/>
      <c r="L120" s="235"/>
      <c r="M120" s="58">
        <f t="shared" si="10"/>
        <v>0</v>
      </c>
      <c r="N120" s="236">
        <f t="shared" si="11"/>
        <v>0</v>
      </c>
      <c r="O120" s="48">
        <f>N120-(200*D2)</f>
        <v>-1200</v>
      </c>
      <c r="P120" s="5" t="e">
        <f>SUM(#REF!,N120)</f>
        <v>#REF!</v>
      </c>
    </row>
    <row r="121" spans="2:16" ht="24.75" customHeight="1" hidden="1" thickBot="1" thickTop="1">
      <c r="B121" s="65">
        <v>119</v>
      </c>
      <c r="C121" s="213"/>
      <c r="D121" s="241"/>
      <c r="E121" s="242"/>
      <c r="F121" s="242"/>
      <c r="G121" s="242"/>
      <c r="H121" s="58">
        <f t="shared" si="9"/>
        <v>0</v>
      </c>
      <c r="I121" s="235"/>
      <c r="J121" s="235"/>
      <c r="K121" s="235"/>
      <c r="L121" s="235"/>
      <c r="M121" s="58">
        <f t="shared" si="10"/>
        <v>0</v>
      </c>
      <c r="N121" s="236">
        <f t="shared" si="11"/>
        <v>0</v>
      </c>
      <c r="O121" s="48">
        <f>N121-(200*D2)</f>
        <v>-1200</v>
      </c>
      <c r="P121" s="5" t="e">
        <f>SUM(#REF!,N121)</f>
        <v>#REF!</v>
      </c>
    </row>
    <row r="122" spans="2:16" ht="24.75" customHeight="1" hidden="1" thickBot="1" thickTop="1">
      <c r="B122" s="66">
        <v>120</v>
      </c>
      <c r="C122" s="213"/>
      <c r="D122" s="241"/>
      <c r="E122" s="242"/>
      <c r="F122" s="242"/>
      <c r="G122" s="242"/>
      <c r="H122" s="58">
        <f t="shared" si="9"/>
        <v>0</v>
      </c>
      <c r="I122" s="235"/>
      <c r="J122" s="235"/>
      <c r="K122" s="235"/>
      <c r="L122" s="235"/>
      <c r="M122" s="58">
        <f t="shared" si="10"/>
        <v>0</v>
      </c>
      <c r="N122" s="236">
        <f t="shared" si="11"/>
        <v>0</v>
      </c>
      <c r="O122" s="48">
        <f>N122-(200*D2)</f>
        <v>-1200</v>
      </c>
      <c r="P122" s="5" t="e">
        <f>SUM(#REF!,N122)</f>
        <v>#REF!</v>
      </c>
    </row>
    <row r="123" spans="2:16" ht="24.75" customHeight="1" hidden="1" thickBot="1" thickTop="1">
      <c r="B123" s="65">
        <v>121</v>
      </c>
      <c r="C123" s="213"/>
      <c r="D123" s="241"/>
      <c r="E123" s="242"/>
      <c r="F123" s="242"/>
      <c r="G123" s="242"/>
      <c r="H123" s="58">
        <f t="shared" si="9"/>
        <v>0</v>
      </c>
      <c r="I123" s="235"/>
      <c r="J123" s="235"/>
      <c r="K123" s="235"/>
      <c r="L123" s="235"/>
      <c r="M123" s="58">
        <f t="shared" si="10"/>
        <v>0</v>
      </c>
      <c r="N123" s="236">
        <f t="shared" si="11"/>
        <v>0</v>
      </c>
      <c r="O123" s="48">
        <f>N123-(200*D2)</f>
        <v>-1200</v>
      </c>
      <c r="P123" s="5" t="e">
        <f>SUM(#REF!,N123)</f>
        <v>#REF!</v>
      </c>
    </row>
    <row r="124" spans="2:16" ht="24.75" customHeight="1" hidden="1" thickBot="1" thickTop="1">
      <c r="B124" s="66">
        <v>122</v>
      </c>
      <c r="C124" s="213"/>
      <c r="D124" s="241"/>
      <c r="E124" s="242"/>
      <c r="F124" s="242"/>
      <c r="G124" s="242"/>
      <c r="H124" s="58">
        <f t="shared" si="9"/>
        <v>0</v>
      </c>
      <c r="I124" s="235"/>
      <c r="J124" s="235"/>
      <c r="K124" s="235"/>
      <c r="L124" s="235"/>
      <c r="M124" s="58">
        <f t="shared" si="10"/>
        <v>0</v>
      </c>
      <c r="N124" s="236">
        <f t="shared" si="11"/>
        <v>0</v>
      </c>
      <c r="O124" s="48">
        <f>N124-(200*D2)</f>
        <v>-1200</v>
      </c>
      <c r="P124" s="5" t="e">
        <f>SUM(#REF!,N124)</f>
        <v>#REF!</v>
      </c>
    </row>
    <row r="125" spans="2:16" ht="24.75" customHeight="1" hidden="1" thickBot="1" thickTop="1">
      <c r="B125" s="65">
        <v>123</v>
      </c>
      <c r="C125" s="213"/>
      <c r="D125" s="241"/>
      <c r="E125" s="242"/>
      <c r="F125" s="242"/>
      <c r="G125" s="242"/>
      <c r="H125" s="58">
        <f t="shared" si="9"/>
        <v>0</v>
      </c>
      <c r="I125" s="235"/>
      <c r="J125" s="235"/>
      <c r="K125" s="235"/>
      <c r="L125" s="235"/>
      <c r="M125" s="58">
        <f t="shared" si="10"/>
        <v>0</v>
      </c>
      <c r="N125" s="236">
        <f t="shared" si="11"/>
        <v>0</v>
      </c>
      <c r="O125" s="48">
        <f>N125-(200*D2)</f>
        <v>-1200</v>
      </c>
      <c r="P125" s="5" t="e">
        <f>SUM(#REF!,N125)</f>
        <v>#REF!</v>
      </c>
    </row>
    <row r="126" spans="2:16" ht="24.75" customHeight="1" hidden="1" thickBot="1" thickTop="1">
      <c r="B126" s="66">
        <v>124</v>
      </c>
      <c r="C126" s="213"/>
      <c r="D126" s="241"/>
      <c r="E126" s="242"/>
      <c r="F126" s="242"/>
      <c r="G126" s="242"/>
      <c r="H126" s="58">
        <f t="shared" si="9"/>
        <v>0</v>
      </c>
      <c r="I126" s="235"/>
      <c r="J126" s="235"/>
      <c r="K126" s="235"/>
      <c r="L126" s="235"/>
      <c r="M126" s="58">
        <f t="shared" si="10"/>
        <v>0</v>
      </c>
      <c r="N126" s="236">
        <f t="shared" si="11"/>
        <v>0</v>
      </c>
      <c r="O126" s="48">
        <f>N126-(200*D2)</f>
        <v>-1200</v>
      </c>
      <c r="P126" s="5" t="e">
        <f>SUM(#REF!,N126)</f>
        <v>#REF!</v>
      </c>
    </row>
    <row r="127" spans="2:16" ht="24.75" customHeight="1" hidden="1" thickBot="1" thickTop="1">
      <c r="B127" s="65">
        <v>125</v>
      </c>
      <c r="C127" s="213"/>
      <c r="D127" s="241"/>
      <c r="E127" s="242"/>
      <c r="F127" s="242"/>
      <c r="G127" s="242"/>
      <c r="H127" s="58">
        <f t="shared" si="9"/>
        <v>0</v>
      </c>
      <c r="I127" s="235"/>
      <c r="J127" s="235"/>
      <c r="K127" s="235"/>
      <c r="L127" s="235"/>
      <c r="M127" s="58">
        <f t="shared" si="10"/>
        <v>0</v>
      </c>
      <c r="N127" s="236">
        <f t="shared" si="11"/>
        <v>0</v>
      </c>
      <c r="O127" s="48">
        <f>N127-(200*D2)</f>
        <v>-1200</v>
      </c>
      <c r="P127" s="5" t="e">
        <f>SUM(#REF!,N127)</f>
        <v>#REF!</v>
      </c>
    </row>
    <row r="128" spans="2:16" ht="24.75" customHeight="1" hidden="1" thickBot="1" thickTop="1">
      <c r="B128" s="66">
        <v>126</v>
      </c>
      <c r="C128" s="213"/>
      <c r="D128" s="241"/>
      <c r="E128" s="242"/>
      <c r="F128" s="242"/>
      <c r="G128" s="242"/>
      <c r="H128" s="58">
        <f t="shared" si="9"/>
        <v>0</v>
      </c>
      <c r="I128" s="235"/>
      <c r="J128" s="235"/>
      <c r="K128" s="235"/>
      <c r="L128" s="235"/>
      <c r="M128" s="58">
        <f t="shared" si="10"/>
        <v>0</v>
      </c>
      <c r="N128" s="236">
        <f t="shared" si="11"/>
        <v>0</v>
      </c>
      <c r="O128" s="48">
        <f>N128-(200*D2)</f>
        <v>-1200</v>
      </c>
      <c r="P128" s="5" t="e">
        <f>SUM(#REF!,N128)</f>
        <v>#REF!</v>
      </c>
    </row>
    <row r="129" spans="2:16" ht="24.75" customHeight="1" hidden="1" thickBot="1" thickTop="1">
      <c r="B129" s="65">
        <v>127</v>
      </c>
      <c r="C129" s="213"/>
      <c r="D129" s="241"/>
      <c r="E129" s="242"/>
      <c r="F129" s="242"/>
      <c r="G129" s="242"/>
      <c r="H129" s="58">
        <f t="shared" si="9"/>
        <v>0</v>
      </c>
      <c r="I129" s="235"/>
      <c r="J129" s="235"/>
      <c r="K129" s="235"/>
      <c r="L129" s="235"/>
      <c r="M129" s="58">
        <f t="shared" si="10"/>
        <v>0</v>
      </c>
      <c r="N129" s="236">
        <f t="shared" si="11"/>
        <v>0</v>
      </c>
      <c r="O129" s="48">
        <f>N129-(200*D2)</f>
        <v>-1200</v>
      </c>
      <c r="P129" s="5" t="e">
        <f>SUM(#REF!,N129)</f>
        <v>#REF!</v>
      </c>
    </row>
    <row r="130" spans="2:16" ht="24.75" customHeight="1" hidden="1" thickBot="1" thickTop="1">
      <c r="B130" s="66">
        <v>128</v>
      </c>
      <c r="C130" s="213"/>
      <c r="D130" s="241"/>
      <c r="E130" s="242"/>
      <c r="F130" s="242"/>
      <c r="G130" s="242"/>
      <c r="H130" s="58">
        <f t="shared" si="9"/>
        <v>0</v>
      </c>
      <c r="I130" s="235"/>
      <c r="J130" s="235"/>
      <c r="K130" s="235"/>
      <c r="L130" s="235"/>
      <c r="M130" s="58">
        <f t="shared" si="10"/>
        <v>0</v>
      </c>
      <c r="N130" s="236">
        <f t="shared" si="11"/>
        <v>0</v>
      </c>
      <c r="O130" s="48">
        <f>N130-(200*D2)</f>
        <v>-1200</v>
      </c>
      <c r="P130" s="5" t="e">
        <f>SUM(#REF!,N130)</f>
        <v>#REF!</v>
      </c>
    </row>
    <row r="131" spans="2:16" ht="24.75" customHeight="1" hidden="1" thickBot="1" thickTop="1">
      <c r="B131" s="65">
        <v>129</v>
      </c>
      <c r="C131" s="213"/>
      <c r="D131" s="241"/>
      <c r="E131" s="242"/>
      <c r="F131" s="242"/>
      <c r="G131" s="242"/>
      <c r="H131" s="58">
        <f t="shared" si="9"/>
        <v>0</v>
      </c>
      <c r="I131" s="235"/>
      <c r="J131" s="235"/>
      <c r="K131" s="235"/>
      <c r="L131" s="235"/>
      <c r="M131" s="58">
        <f t="shared" si="10"/>
        <v>0</v>
      </c>
      <c r="N131" s="236">
        <f t="shared" si="11"/>
        <v>0</v>
      </c>
      <c r="O131" s="48">
        <f>N131-(200*D2)</f>
        <v>-1200</v>
      </c>
      <c r="P131" s="5" t="e">
        <f>SUM(#REF!,N131)</f>
        <v>#REF!</v>
      </c>
    </row>
    <row r="132" spans="2:16" ht="24.75" customHeight="1" hidden="1" thickBot="1" thickTop="1">
      <c r="B132" s="66">
        <v>130</v>
      </c>
      <c r="C132" s="213"/>
      <c r="D132" s="241"/>
      <c r="E132" s="242"/>
      <c r="F132" s="242"/>
      <c r="G132" s="242"/>
      <c r="H132" s="58">
        <f t="shared" si="9"/>
        <v>0</v>
      </c>
      <c r="I132" s="235"/>
      <c r="J132" s="235"/>
      <c r="K132" s="235"/>
      <c r="L132" s="235"/>
      <c r="M132" s="58">
        <f aca="true" t="shared" si="12" ref="M132:M147">SUM(L132:L132)</f>
        <v>0</v>
      </c>
      <c r="N132" s="236">
        <f aca="true" t="shared" si="13" ref="N132:N147">SUM(H132,M132)</f>
        <v>0</v>
      </c>
      <c r="O132" s="48">
        <f>N132-(200*D2)</f>
        <v>-1200</v>
      </c>
      <c r="P132" s="5" t="e">
        <f>SUM(#REF!,N132)</f>
        <v>#REF!</v>
      </c>
    </row>
    <row r="133" spans="2:16" ht="24.75" customHeight="1" hidden="1" thickBot="1" thickTop="1">
      <c r="B133" s="65">
        <v>131</v>
      </c>
      <c r="C133" s="213"/>
      <c r="D133" s="241"/>
      <c r="E133" s="242"/>
      <c r="F133" s="242"/>
      <c r="G133" s="242"/>
      <c r="H133" s="58">
        <f t="shared" si="9"/>
        <v>0</v>
      </c>
      <c r="I133" s="235"/>
      <c r="J133" s="235"/>
      <c r="K133" s="235"/>
      <c r="L133" s="235"/>
      <c r="M133" s="58">
        <f t="shared" si="12"/>
        <v>0</v>
      </c>
      <c r="N133" s="236">
        <f t="shared" si="13"/>
        <v>0</v>
      </c>
      <c r="O133" s="48">
        <f>N133-(200*D2)</f>
        <v>-1200</v>
      </c>
      <c r="P133" s="5" t="e">
        <f>SUM(#REF!,N133)</f>
        <v>#REF!</v>
      </c>
    </row>
    <row r="134" spans="2:16" ht="24.75" customHeight="1" hidden="1" thickBot="1" thickTop="1">
      <c r="B134" s="66">
        <v>132</v>
      </c>
      <c r="C134" s="213"/>
      <c r="D134" s="241"/>
      <c r="E134" s="242"/>
      <c r="F134" s="242"/>
      <c r="G134" s="242"/>
      <c r="H134" s="58">
        <f aca="true" t="shared" si="14" ref="H134:H147">SUM(E134:G134)</f>
        <v>0</v>
      </c>
      <c r="I134" s="235"/>
      <c r="J134" s="235"/>
      <c r="K134" s="235"/>
      <c r="L134" s="235"/>
      <c r="M134" s="58">
        <f t="shared" si="12"/>
        <v>0</v>
      </c>
      <c r="N134" s="236">
        <f t="shared" si="13"/>
        <v>0</v>
      </c>
      <c r="O134" s="48">
        <f>N134-(200*D2)</f>
        <v>-1200</v>
      </c>
      <c r="P134" s="5" t="e">
        <f>SUM(#REF!,N134)</f>
        <v>#REF!</v>
      </c>
    </row>
    <row r="135" spans="2:16" ht="24.75" customHeight="1" hidden="1" thickBot="1" thickTop="1">
      <c r="B135" s="65">
        <v>133</v>
      </c>
      <c r="C135" s="213"/>
      <c r="D135" s="241"/>
      <c r="E135" s="242"/>
      <c r="F135" s="242"/>
      <c r="G135" s="242"/>
      <c r="H135" s="58">
        <f t="shared" si="14"/>
        <v>0</v>
      </c>
      <c r="I135" s="235"/>
      <c r="J135" s="235"/>
      <c r="K135" s="235"/>
      <c r="L135" s="235"/>
      <c r="M135" s="58">
        <f t="shared" si="12"/>
        <v>0</v>
      </c>
      <c r="N135" s="236">
        <f t="shared" si="13"/>
        <v>0</v>
      </c>
      <c r="O135" s="48">
        <f>N135-(200*D2)</f>
        <v>-1200</v>
      </c>
      <c r="P135" s="5" t="e">
        <f>SUM(#REF!,N135)</f>
        <v>#REF!</v>
      </c>
    </row>
    <row r="136" spans="2:16" ht="24.75" customHeight="1" hidden="1" thickBot="1" thickTop="1">
      <c r="B136" s="66">
        <v>134</v>
      </c>
      <c r="C136" s="213"/>
      <c r="D136" s="241"/>
      <c r="E136" s="242"/>
      <c r="F136" s="242"/>
      <c r="G136" s="242"/>
      <c r="H136" s="58">
        <f t="shared" si="14"/>
        <v>0</v>
      </c>
      <c r="I136" s="235"/>
      <c r="J136" s="235"/>
      <c r="K136" s="235"/>
      <c r="L136" s="235"/>
      <c r="M136" s="58">
        <f t="shared" si="12"/>
        <v>0</v>
      </c>
      <c r="N136" s="236">
        <f t="shared" si="13"/>
        <v>0</v>
      </c>
      <c r="O136" s="48">
        <f>N136-(200*D2)</f>
        <v>-1200</v>
      </c>
      <c r="P136" s="5" t="e">
        <f>SUM(#REF!,N136)</f>
        <v>#REF!</v>
      </c>
    </row>
    <row r="137" spans="2:16" ht="24.75" customHeight="1" hidden="1" thickBot="1" thickTop="1">
      <c r="B137" s="65">
        <v>135</v>
      </c>
      <c r="C137" s="213"/>
      <c r="D137" s="241"/>
      <c r="E137" s="242"/>
      <c r="F137" s="242"/>
      <c r="G137" s="242"/>
      <c r="H137" s="58">
        <f t="shared" si="14"/>
        <v>0</v>
      </c>
      <c r="I137" s="235"/>
      <c r="J137" s="235"/>
      <c r="K137" s="235"/>
      <c r="L137" s="235"/>
      <c r="M137" s="58">
        <f t="shared" si="12"/>
        <v>0</v>
      </c>
      <c r="N137" s="236">
        <f t="shared" si="13"/>
        <v>0</v>
      </c>
      <c r="O137" s="48">
        <f>N137-(200*D2)</f>
        <v>-1200</v>
      </c>
      <c r="P137" s="5" t="e">
        <f>SUM(#REF!,N137)</f>
        <v>#REF!</v>
      </c>
    </row>
    <row r="138" spans="2:16" ht="24.75" customHeight="1" hidden="1" thickBot="1" thickTop="1">
      <c r="B138" s="66">
        <v>136</v>
      </c>
      <c r="C138" s="213"/>
      <c r="D138" s="241"/>
      <c r="E138" s="242"/>
      <c r="F138" s="242"/>
      <c r="G138" s="242"/>
      <c r="H138" s="58">
        <f t="shared" si="14"/>
        <v>0</v>
      </c>
      <c r="I138" s="235"/>
      <c r="J138" s="235"/>
      <c r="K138" s="235"/>
      <c r="L138" s="235"/>
      <c r="M138" s="58">
        <f t="shared" si="12"/>
        <v>0</v>
      </c>
      <c r="N138" s="236">
        <f t="shared" si="13"/>
        <v>0</v>
      </c>
      <c r="O138" s="48">
        <f>N138-(200*D2)</f>
        <v>-1200</v>
      </c>
      <c r="P138" s="5" t="e">
        <f>SUM(#REF!,N138)</f>
        <v>#REF!</v>
      </c>
    </row>
    <row r="139" spans="2:16" ht="24.75" customHeight="1" hidden="1" thickBot="1" thickTop="1">
      <c r="B139" s="65">
        <v>137</v>
      </c>
      <c r="C139" s="213"/>
      <c r="D139" s="241"/>
      <c r="E139" s="242"/>
      <c r="F139" s="242"/>
      <c r="G139" s="242"/>
      <c r="H139" s="58">
        <f t="shared" si="14"/>
        <v>0</v>
      </c>
      <c r="I139" s="235"/>
      <c r="J139" s="235"/>
      <c r="K139" s="235"/>
      <c r="L139" s="235"/>
      <c r="M139" s="58">
        <f t="shared" si="12"/>
        <v>0</v>
      </c>
      <c r="N139" s="236">
        <f t="shared" si="13"/>
        <v>0</v>
      </c>
      <c r="O139" s="48">
        <f>N139-(200*D2)</f>
        <v>-1200</v>
      </c>
      <c r="P139" s="5" t="e">
        <f>SUM(#REF!,N139)</f>
        <v>#REF!</v>
      </c>
    </row>
    <row r="140" spans="2:16" ht="24.75" customHeight="1" hidden="1" thickBot="1" thickTop="1">
      <c r="B140" s="66">
        <v>138</v>
      </c>
      <c r="C140" s="213"/>
      <c r="D140" s="241"/>
      <c r="E140" s="242"/>
      <c r="F140" s="242"/>
      <c r="G140" s="242"/>
      <c r="H140" s="58">
        <f t="shared" si="14"/>
        <v>0</v>
      </c>
      <c r="I140" s="235"/>
      <c r="J140" s="235"/>
      <c r="K140" s="235"/>
      <c r="L140" s="235"/>
      <c r="M140" s="58">
        <f t="shared" si="12"/>
        <v>0</v>
      </c>
      <c r="N140" s="236">
        <f t="shared" si="13"/>
        <v>0</v>
      </c>
      <c r="O140" s="48">
        <f>N140-(200*D2)</f>
        <v>-1200</v>
      </c>
      <c r="P140" s="5" t="e">
        <f>SUM(#REF!,N140)</f>
        <v>#REF!</v>
      </c>
    </row>
    <row r="141" spans="2:16" ht="24.75" customHeight="1" hidden="1" thickBot="1" thickTop="1">
      <c r="B141" s="65">
        <v>139</v>
      </c>
      <c r="C141" s="213"/>
      <c r="D141" s="241"/>
      <c r="E141" s="242"/>
      <c r="F141" s="242"/>
      <c r="G141" s="242"/>
      <c r="H141" s="58">
        <f t="shared" si="14"/>
        <v>0</v>
      </c>
      <c r="I141" s="235"/>
      <c r="J141" s="235"/>
      <c r="K141" s="235"/>
      <c r="L141" s="235"/>
      <c r="M141" s="58">
        <f t="shared" si="12"/>
        <v>0</v>
      </c>
      <c r="N141" s="236">
        <f t="shared" si="13"/>
        <v>0</v>
      </c>
      <c r="O141" s="48">
        <f>N141-(200*D2)</f>
        <v>-1200</v>
      </c>
      <c r="P141" s="5" t="e">
        <f>SUM(#REF!,N141)</f>
        <v>#REF!</v>
      </c>
    </row>
    <row r="142" spans="2:16" ht="24.75" customHeight="1" hidden="1" thickBot="1" thickTop="1">
      <c r="B142" s="66">
        <v>140</v>
      </c>
      <c r="C142" s="213"/>
      <c r="D142" s="241"/>
      <c r="E142" s="242"/>
      <c r="F142" s="242"/>
      <c r="G142" s="242"/>
      <c r="H142" s="58">
        <f t="shared" si="14"/>
        <v>0</v>
      </c>
      <c r="I142" s="235"/>
      <c r="J142" s="235"/>
      <c r="K142" s="235"/>
      <c r="L142" s="235"/>
      <c r="M142" s="58">
        <f t="shared" si="12"/>
        <v>0</v>
      </c>
      <c r="N142" s="236">
        <f t="shared" si="13"/>
        <v>0</v>
      </c>
      <c r="O142" s="48">
        <f>N142-(200*D2)</f>
        <v>-1200</v>
      </c>
      <c r="P142" s="5" t="e">
        <f>SUM(#REF!,N142)</f>
        <v>#REF!</v>
      </c>
    </row>
    <row r="143" spans="2:16" ht="24.75" customHeight="1" hidden="1" thickBot="1" thickTop="1">
      <c r="B143" s="65">
        <v>141</v>
      </c>
      <c r="C143" s="213"/>
      <c r="D143" s="241"/>
      <c r="E143" s="242"/>
      <c r="F143" s="242"/>
      <c r="G143" s="242"/>
      <c r="H143" s="58">
        <f t="shared" si="14"/>
        <v>0</v>
      </c>
      <c r="I143" s="235"/>
      <c r="J143" s="235"/>
      <c r="K143" s="235"/>
      <c r="L143" s="235"/>
      <c r="M143" s="58">
        <f t="shared" si="12"/>
        <v>0</v>
      </c>
      <c r="N143" s="236">
        <f t="shared" si="13"/>
        <v>0</v>
      </c>
      <c r="O143" s="48">
        <f>N143-(200*D2)</f>
        <v>-1200</v>
      </c>
      <c r="P143" s="5" t="e">
        <f>SUM(#REF!,N143)</f>
        <v>#REF!</v>
      </c>
    </row>
    <row r="144" spans="2:16" ht="24.75" customHeight="1" hidden="1" thickBot="1" thickTop="1">
      <c r="B144" s="66">
        <v>142</v>
      </c>
      <c r="C144" s="213"/>
      <c r="D144" s="241"/>
      <c r="E144" s="242"/>
      <c r="F144" s="242"/>
      <c r="G144" s="242"/>
      <c r="H144" s="58">
        <f t="shared" si="14"/>
        <v>0</v>
      </c>
      <c r="I144" s="235"/>
      <c r="J144" s="235"/>
      <c r="K144" s="235"/>
      <c r="L144" s="235"/>
      <c r="M144" s="58">
        <f t="shared" si="12"/>
        <v>0</v>
      </c>
      <c r="N144" s="236">
        <f t="shared" si="13"/>
        <v>0</v>
      </c>
      <c r="O144" s="48">
        <f>N144-(200*D2)</f>
        <v>-1200</v>
      </c>
      <c r="P144" s="5" t="e">
        <f>SUM(#REF!,N144)</f>
        <v>#REF!</v>
      </c>
    </row>
    <row r="145" spans="2:16" ht="24.75" customHeight="1" hidden="1" thickBot="1" thickTop="1">
      <c r="B145" s="65">
        <v>143</v>
      </c>
      <c r="C145" s="213"/>
      <c r="D145" s="241"/>
      <c r="E145" s="242"/>
      <c r="F145" s="242"/>
      <c r="G145" s="242"/>
      <c r="H145" s="58">
        <f t="shared" si="14"/>
        <v>0</v>
      </c>
      <c r="I145" s="235"/>
      <c r="J145" s="235"/>
      <c r="K145" s="235"/>
      <c r="L145" s="235"/>
      <c r="M145" s="58">
        <f t="shared" si="12"/>
        <v>0</v>
      </c>
      <c r="N145" s="236">
        <f t="shared" si="13"/>
        <v>0</v>
      </c>
      <c r="O145" s="48">
        <f>N145-(200*D2)</f>
        <v>-1200</v>
      </c>
      <c r="P145" s="5" t="e">
        <f>SUM(#REF!,N145)</f>
        <v>#REF!</v>
      </c>
    </row>
    <row r="146" spans="2:16" ht="24.75" customHeight="1" hidden="1" thickBot="1" thickTop="1">
      <c r="B146" s="66">
        <v>144</v>
      </c>
      <c r="C146" s="213"/>
      <c r="D146" s="241"/>
      <c r="E146" s="242"/>
      <c r="F146" s="242"/>
      <c r="G146" s="242"/>
      <c r="H146" s="58">
        <f t="shared" si="14"/>
        <v>0</v>
      </c>
      <c r="I146" s="235"/>
      <c r="J146" s="235"/>
      <c r="K146" s="235"/>
      <c r="L146" s="235"/>
      <c r="M146" s="58">
        <f t="shared" si="12"/>
        <v>0</v>
      </c>
      <c r="N146" s="236">
        <f t="shared" si="13"/>
        <v>0</v>
      </c>
      <c r="O146" s="48">
        <f>N146-(200*D2)</f>
        <v>-1200</v>
      </c>
      <c r="P146" s="5" t="e">
        <f>SUM(#REF!,N146)</f>
        <v>#REF!</v>
      </c>
    </row>
    <row r="147" spans="2:16" ht="24.75" customHeight="1" hidden="1" thickBot="1" thickTop="1">
      <c r="B147" s="65">
        <v>145</v>
      </c>
      <c r="C147" s="213"/>
      <c r="D147" s="241"/>
      <c r="E147" s="242"/>
      <c r="F147" s="242"/>
      <c r="G147" s="242"/>
      <c r="H147" s="58">
        <f t="shared" si="14"/>
        <v>0</v>
      </c>
      <c r="I147" s="235"/>
      <c r="J147" s="235"/>
      <c r="K147" s="235"/>
      <c r="L147" s="235"/>
      <c r="M147" s="57">
        <f t="shared" si="12"/>
        <v>0</v>
      </c>
      <c r="N147" s="232">
        <f t="shared" si="13"/>
        <v>0</v>
      </c>
      <c r="O147" s="48">
        <f>N147-(200*D2)</f>
        <v>-1200</v>
      </c>
      <c r="P147" s="5" t="e">
        <f>SUM(#REF!,N147)</f>
        <v>#REF!</v>
      </c>
    </row>
    <row r="148" spans="2:17" ht="21" customHeight="1" thickBot="1" thickTop="1">
      <c r="B148" s="3" t="s">
        <v>8</v>
      </c>
      <c r="C148" s="272" t="s">
        <v>9</v>
      </c>
      <c r="D148" s="244" t="s">
        <v>10</v>
      </c>
      <c r="E148" s="230" t="s">
        <v>25</v>
      </c>
      <c r="F148" s="230" t="s">
        <v>26</v>
      </c>
      <c r="G148" s="230" t="s">
        <v>27</v>
      </c>
      <c r="H148" s="230" t="s">
        <v>31</v>
      </c>
      <c r="I148" s="244" t="s">
        <v>10</v>
      </c>
      <c r="J148" s="230" t="s">
        <v>28</v>
      </c>
      <c r="K148" s="230" t="s">
        <v>29</v>
      </c>
      <c r="L148" s="230" t="s">
        <v>30</v>
      </c>
      <c r="M148" s="245" t="s">
        <v>32</v>
      </c>
      <c r="N148" s="246" t="s">
        <v>24</v>
      </c>
      <c r="O148" s="15"/>
      <c r="P148" s="130" t="s">
        <v>5</v>
      </c>
      <c r="Q148" s="131">
        <f>SUM(Q4:Q20)</f>
        <v>2245</v>
      </c>
    </row>
    <row r="149" spans="2:17" ht="21" customHeight="1" thickTop="1">
      <c r="B149" s="268"/>
      <c r="C149" s="273"/>
      <c r="D149" s="269"/>
      <c r="E149" s="270"/>
      <c r="F149" s="270"/>
      <c r="G149" s="270"/>
      <c r="H149" s="270"/>
      <c r="I149" s="269"/>
      <c r="J149" s="270"/>
      <c r="K149" s="270"/>
      <c r="L149" s="270"/>
      <c r="M149" s="270"/>
      <c r="N149" s="270"/>
      <c r="O149" s="15"/>
      <c r="P149" s="130"/>
      <c r="Q149" s="271"/>
    </row>
    <row r="150" spans="2:16" ht="21" customHeight="1" thickBot="1">
      <c r="B150" s="33"/>
      <c r="C150" s="274" t="s">
        <v>111</v>
      </c>
      <c r="D150" s="33"/>
      <c r="E150" s="190" t="s">
        <v>23</v>
      </c>
      <c r="F150" s="37" t="s">
        <v>34</v>
      </c>
      <c r="H150" s="191" t="s">
        <v>23</v>
      </c>
      <c r="I150" s="37" t="s">
        <v>35</v>
      </c>
      <c r="K150" s="192" t="s">
        <v>23</v>
      </c>
      <c r="L150" s="37" t="s">
        <v>36</v>
      </c>
      <c r="M150" s="38"/>
      <c r="N150" s="12"/>
      <c r="O150" s="15"/>
      <c r="P150" s="31" t="s">
        <v>11</v>
      </c>
    </row>
    <row r="151" spans="2:13" ht="27" hidden="1" thickTop="1">
      <c r="B151" s="1"/>
      <c r="C151" s="34"/>
      <c r="D151" s="1"/>
      <c r="E151" s="1"/>
      <c r="F151" s="1"/>
      <c r="G151" s="1"/>
      <c r="H151" s="38"/>
      <c r="I151" s="38"/>
      <c r="J151" s="38"/>
      <c r="K151" s="39"/>
      <c r="L151" s="38"/>
      <c r="M151" s="39"/>
    </row>
    <row r="152" spans="2:13" ht="30" customHeight="1" thickTop="1">
      <c r="B152" s="1"/>
      <c r="C152" s="193" t="s">
        <v>22</v>
      </c>
      <c r="D152" s="181"/>
      <c r="E152" s="175" t="s">
        <v>110</v>
      </c>
      <c r="F152" s="175" t="s">
        <v>109</v>
      </c>
      <c r="G152" s="175" t="s">
        <v>108</v>
      </c>
      <c r="H152" s="176" t="s">
        <v>24</v>
      </c>
      <c r="I152" s="185"/>
      <c r="J152" s="175" t="s">
        <v>110</v>
      </c>
      <c r="K152" s="175" t="s">
        <v>109</v>
      </c>
      <c r="L152" s="175" t="s">
        <v>108</v>
      </c>
      <c r="M152" s="176" t="s">
        <v>24</v>
      </c>
    </row>
    <row r="153" spans="2:13" ht="21" customHeight="1">
      <c r="B153" s="1"/>
      <c r="C153" s="194" t="s">
        <v>105</v>
      </c>
      <c r="D153" s="181"/>
      <c r="E153" s="177">
        <f>ROUNDUP($D$159*0.7,0)</f>
        <v>17</v>
      </c>
      <c r="F153" s="177">
        <f>ROUNDDOWN($D$159*0.3,0)</f>
        <v>7</v>
      </c>
      <c r="G153" s="178"/>
      <c r="H153" s="176">
        <f>SUM($E$153:$G$153)</f>
        <v>24</v>
      </c>
      <c r="I153" s="195">
        <v>4</v>
      </c>
      <c r="J153" s="177">
        <f>ROUNDUP($I$159*0.7,0)</f>
        <v>17</v>
      </c>
      <c r="K153" s="177">
        <f>ROUNDDOWN($I$159*0.3,0)</f>
        <v>7</v>
      </c>
      <c r="L153" s="178"/>
      <c r="M153" s="176">
        <f>SUM($J$153:$L$153)</f>
        <v>24</v>
      </c>
    </row>
    <row r="154" spans="2:13" ht="21" customHeight="1">
      <c r="B154" s="1"/>
      <c r="C154" s="194" t="s">
        <v>106</v>
      </c>
      <c r="D154" s="181"/>
      <c r="E154" s="177">
        <f>ROUNDUP($D$159*0.7,0)</f>
        <v>17</v>
      </c>
      <c r="F154" s="177">
        <f>ROUNDDOWN($D$159*0.3,0)</f>
        <v>7</v>
      </c>
      <c r="G154" s="180"/>
      <c r="H154" s="176">
        <f>SUM($E$154:$G$154)</f>
        <v>24</v>
      </c>
      <c r="I154" s="195">
        <v>5</v>
      </c>
      <c r="J154" s="177">
        <f>ROUNDUP(I159*0.7,0)</f>
        <v>17</v>
      </c>
      <c r="K154" s="177">
        <f>ROUNDDOWN($I$159*0.3,0)</f>
        <v>7</v>
      </c>
      <c r="L154" s="180"/>
      <c r="M154" s="176">
        <f>SUM($J$154:$L$154)</f>
        <v>24</v>
      </c>
    </row>
    <row r="155" spans="2:13" ht="21" customHeight="1">
      <c r="B155" s="1"/>
      <c r="C155" s="194" t="s">
        <v>107</v>
      </c>
      <c r="D155" s="181"/>
      <c r="E155" s="177">
        <f>ROUNDUP($D$159*0.7,0)</f>
        <v>17</v>
      </c>
      <c r="F155" s="177">
        <f>ROUNDDOWN($D$159*0.3,0)</f>
        <v>7</v>
      </c>
      <c r="G155" s="179"/>
      <c r="H155" s="176">
        <f>SUM(E155:G155)</f>
        <v>24</v>
      </c>
      <c r="I155" s="195">
        <v>6</v>
      </c>
      <c r="J155" s="177">
        <f>ROUNDUP($I$159*0.7,0)</f>
        <v>17</v>
      </c>
      <c r="K155" s="177">
        <f>ROUNDDOWN($I$159*0.3,0)</f>
        <v>7</v>
      </c>
      <c r="L155" s="179"/>
      <c r="M155" s="176">
        <f>SUM($J$155:$L$155)</f>
        <v>24</v>
      </c>
    </row>
    <row r="156" spans="2:13" ht="21" customHeight="1">
      <c r="B156" s="1"/>
      <c r="C156" s="194" t="s">
        <v>149</v>
      </c>
      <c r="D156" s="181"/>
      <c r="E156" s="177">
        <f>($D$159*2*0.5)</f>
        <v>24</v>
      </c>
      <c r="F156" s="177">
        <f>ROUNDUP($D$159*2*0.3,0)</f>
        <v>15</v>
      </c>
      <c r="G156" s="177">
        <f>ROUNDDOWN($D$159*2*0.2,0)</f>
        <v>9</v>
      </c>
      <c r="H156" s="176">
        <f>SUM($E$156:$G$156)</f>
        <v>48</v>
      </c>
      <c r="I156" s="184"/>
      <c r="J156" s="177">
        <f>($I$159*2*0.5)</f>
        <v>24</v>
      </c>
      <c r="K156" s="177">
        <f>ROUNDUP($I$159*2*0.3,0)</f>
        <v>15</v>
      </c>
      <c r="L156" s="177">
        <f>ROUNDDOWN($I$159*2*0.2,0)</f>
        <v>9</v>
      </c>
      <c r="M156" s="176">
        <f>SUM($J$156:$L$156)</f>
        <v>48</v>
      </c>
    </row>
    <row r="157" spans="2:13" ht="21" customHeight="1">
      <c r="B157" s="1"/>
      <c r="C157" s="34"/>
      <c r="D157" s="170"/>
      <c r="E157" s="182"/>
      <c r="F157" s="183"/>
      <c r="G157" s="264"/>
      <c r="H157" s="177">
        <f>SUM($H$153:$H$156)</f>
        <v>120</v>
      </c>
      <c r="I157" s="184"/>
      <c r="J157" s="182"/>
      <c r="K157" s="183"/>
      <c r="L157" s="264"/>
      <c r="M157" s="177">
        <f>SUM($M$153:$M$156)</f>
        <v>120</v>
      </c>
    </row>
    <row r="158" spans="2:16" ht="25.5" customHeight="1" hidden="1">
      <c r="B158" s="9" t="s">
        <v>37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"/>
      <c r="N158" s="1"/>
      <c r="P158" s="1"/>
    </row>
    <row r="159" spans="2:14" ht="26.25">
      <c r="B159" s="1"/>
      <c r="C159" s="35"/>
      <c r="D159" s="290">
        <f>COUNTIF(D4:D75,"X")</f>
        <v>24</v>
      </c>
      <c r="E159" s="290"/>
      <c r="F159" s="196">
        <f>$D$159*5</f>
        <v>120</v>
      </c>
      <c r="G159" s="174"/>
      <c r="H159" s="174"/>
      <c r="I159" s="290">
        <f>COUNTIF(I4:I75,"X")</f>
        <v>24</v>
      </c>
      <c r="J159" s="290"/>
      <c r="K159" s="196">
        <f>$I$159*5</f>
        <v>120</v>
      </c>
      <c r="L159" s="174"/>
      <c r="M159" s="174"/>
      <c r="N159" s="174"/>
    </row>
    <row r="160" spans="2:15" ht="26.25"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</row>
    <row r="161" spans="2:15" ht="26.25">
      <c r="B161" s="286" t="s">
        <v>153</v>
      </c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</row>
    <row r="162" spans="2:14" ht="27" thickBot="1">
      <c r="B162" s="1"/>
      <c r="C162" s="23" t="s">
        <v>13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27" thickTop="1">
      <c r="B163" s="1"/>
      <c r="C163" s="23"/>
      <c r="D163" s="1"/>
      <c r="E163" s="24" t="s">
        <v>0</v>
      </c>
      <c r="F163" s="24" t="s">
        <v>1</v>
      </c>
      <c r="G163" s="24" t="s">
        <v>2</v>
      </c>
      <c r="H163" s="24" t="s">
        <v>3</v>
      </c>
      <c r="I163" s="8"/>
      <c r="J163" s="24" t="s">
        <v>4</v>
      </c>
      <c r="K163" s="24" t="s">
        <v>6</v>
      </c>
      <c r="L163" s="24" t="s">
        <v>7</v>
      </c>
      <c r="M163" s="24" t="s">
        <v>3</v>
      </c>
      <c r="N163" s="24" t="s">
        <v>14</v>
      </c>
    </row>
    <row r="164" spans="2:14" ht="27" thickBot="1">
      <c r="B164" s="1"/>
      <c r="C164" s="23"/>
      <c r="D164" s="1"/>
      <c r="E164" s="13" t="s">
        <v>5</v>
      </c>
      <c r="F164" s="13" t="s">
        <v>5</v>
      </c>
      <c r="G164" s="13" t="s">
        <v>5</v>
      </c>
      <c r="H164" s="13" t="s">
        <v>11</v>
      </c>
      <c r="J164" s="13" t="s">
        <v>5</v>
      </c>
      <c r="K164" s="13" t="s">
        <v>5</v>
      </c>
      <c r="L164" s="13" t="s">
        <v>5</v>
      </c>
      <c r="M164" s="13" t="s">
        <v>11</v>
      </c>
      <c r="N164" s="13" t="s">
        <v>11</v>
      </c>
    </row>
    <row r="165" spans="3:14" ht="27.75" thickBot="1" thickTop="1">
      <c r="C165" s="18"/>
      <c r="D165" s="19" t="s">
        <v>15</v>
      </c>
      <c r="E165" s="55">
        <f>SUM(E4:E43)</f>
        <v>7704</v>
      </c>
      <c r="F165" s="55">
        <f>SUM(F4:F43)</f>
        <v>8133</v>
      </c>
      <c r="G165" s="55">
        <f>SUM(G4:G43)</f>
        <v>7827</v>
      </c>
      <c r="H165" s="55">
        <f>SUM(H4:H43)</f>
        <v>23664</v>
      </c>
      <c r="J165" s="55">
        <f>SUM(J4:J43)</f>
        <v>8046</v>
      </c>
      <c r="K165" s="55">
        <f>SUM(K4:K43)</f>
        <v>8097</v>
      </c>
      <c r="L165" s="55">
        <f>SUM(L4:L43)</f>
        <v>8417</v>
      </c>
      <c r="M165" s="55">
        <f>SUM(M4:M43)</f>
        <v>24560</v>
      </c>
      <c r="N165" s="25">
        <f>SUM(N4:N43)</f>
        <v>48224</v>
      </c>
    </row>
    <row r="166" spans="2:15" ht="27.75" thickBot="1" thickTop="1">
      <c r="B166" s="2"/>
      <c r="C166" s="18"/>
      <c r="D166" s="19" t="s">
        <v>16</v>
      </c>
      <c r="E166" s="209">
        <f>AVERAGE(E4:E43)</f>
        <v>192.6</v>
      </c>
      <c r="F166" s="209">
        <f>AVERAGE(F4:F43)</f>
        <v>203.325</v>
      </c>
      <c r="G166" s="209">
        <f>AVERAGE(G4:G43)</f>
        <v>195.675</v>
      </c>
      <c r="H166" s="209">
        <f>AVERAGE(H4:H43)</f>
        <v>591.6</v>
      </c>
      <c r="I166" s="10"/>
      <c r="J166" s="209">
        <f>AVERAGE(J4:J43)</f>
        <v>201.15</v>
      </c>
      <c r="K166" s="209">
        <f>AVERAGE(K4:K43)</f>
        <v>202.425</v>
      </c>
      <c r="L166" s="209">
        <f>AVERAGE(L4:L43)</f>
        <v>210.425</v>
      </c>
      <c r="M166" s="209">
        <f>AVERAGE(M4:M43)</f>
        <v>614</v>
      </c>
      <c r="N166" s="210">
        <f>AVERAGE(N4:N43)</f>
        <v>1205.6</v>
      </c>
      <c r="O166" s="211">
        <f>SUM(E165+F165+G165+J165+K165+L165)/240</f>
        <v>200.93333333333334</v>
      </c>
    </row>
    <row r="167" spans="3:14" ht="27.75" thickBot="1" thickTop="1">
      <c r="C167" s="18"/>
      <c r="D167" s="19" t="s">
        <v>17</v>
      </c>
      <c r="E167" s="6">
        <f>MAX(E4:E43)</f>
        <v>269</v>
      </c>
      <c r="F167" s="6">
        <f>MAX(F4:F43)</f>
        <v>257</v>
      </c>
      <c r="G167" s="6">
        <f>MAX(G4:G43)</f>
        <v>247</v>
      </c>
      <c r="H167" s="6"/>
      <c r="I167" s="14"/>
      <c r="J167" s="6">
        <f>MAX(J4:J43)</f>
        <v>269</v>
      </c>
      <c r="K167" s="6">
        <f>MAX(K4:K43)</f>
        <v>255</v>
      </c>
      <c r="L167" s="6">
        <f>MAX(L4:L43)</f>
        <v>279</v>
      </c>
      <c r="M167" s="6"/>
      <c r="N167" s="17"/>
    </row>
    <row r="168" spans="3:14" ht="27.75" thickBot="1" thickTop="1">
      <c r="C168" s="20"/>
      <c r="D168" s="21" t="s">
        <v>18</v>
      </c>
      <c r="E168" s="6"/>
      <c r="F168" s="6"/>
      <c r="G168" s="6"/>
      <c r="H168" s="6">
        <f>MAX(H4:H43)</f>
        <v>728</v>
      </c>
      <c r="I168" s="14"/>
      <c r="J168" s="6"/>
      <c r="K168" s="6"/>
      <c r="L168" s="6"/>
      <c r="M168" s="6">
        <f>MAX(M4:M43)</f>
        <v>743</v>
      </c>
      <c r="N168" s="17">
        <f>MAX(N4:N43)</f>
        <v>1387</v>
      </c>
    </row>
    <row r="169" spans="3:14" ht="27.75" thickBot="1" thickTop="1">
      <c r="C169" s="18"/>
      <c r="D169" s="19" t="s">
        <v>19</v>
      </c>
      <c r="E169" s="6">
        <f>MIN(E4:E43)</f>
        <v>141</v>
      </c>
      <c r="F169" s="6">
        <f>MIN(F4:F43)</f>
        <v>155</v>
      </c>
      <c r="G169" s="6">
        <f>MIN(G4:G43)</f>
        <v>138</v>
      </c>
      <c r="H169" s="20"/>
      <c r="J169" s="6">
        <f>MIN(J4:J43)</f>
        <v>151</v>
      </c>
      <c r="K169" s="6">
        <f>MIN(K4:K43)</f>
        <v>157</v>
      </c>
      <c r="L169" s="6">
        <f>MIN(L4:L43)</f>
        <v>156</v>
      </c>
      <c r="M169" s="20"/>
      <c r="N169" s="26"/>
    </row>
    <row r="170" spans="3:14" ht="27.75" thickBot="1" thickTop="1">
      <c r="C170" s="18"/>
      <c r="D170" s="19" t="s">
        <v>20</v>
      </c>
      <c r="E170" s="20"/>
      <c r="F170" s="20"/>
      <c r="G170" s="20"/>
      <c r="H170" s="6">
        <f>MIN(H4:H37)</f>
        <v>519</v>
      </c>
      <c r="J170" s="20"/>
      <c r="K170" s="20"/>
      <c r="L170" s="20"/>
      <c r="M170" s="6">
        <f>MIN(M4:M37)</f>
        <v>522</v>
      </c>
      <c r="N170" s="17">
        <f>MIN(N4:N37)</f>
        <v>1118</v>
      </c>
    </row>
    <row r="171" spans="3:15" ht="25.5" thickTop="1">
      <c r="C171" s="249"/>
      <c r="D171" s="25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3:15" ht="24.75">
      <c r="C172" s="249"/>
      <c r="D172" s="250"/>
      <c r="E172" s="36">
        <f aca="true" t="array" ref="E172">LARGE(IF($D$4:$D$43="X",$E$4:$E$43,),1)</f>
        <v>269</v>
      </c>
      <c r="F172" s="36">
        <f aca="true" t="array" ref="F172">LARGE(IF($D$4:$D$43="X",$F$4:$F$43,),1)</f>
        <v>257</v>
      </c>
      <c r="G172" s="36">
        <f aca="true" t="array" ref="G172">LARGE(IF($D$4:$D$43="X",$G$4:$G$43,),1)</f>
        <v>246</v>
      </c>
      <c r="H172" s="36">
        <f aca="true" t="array" ref="H172">LARGE(IF($D$4:$D$43="X",$H$4:$H$43,),1)</f>
        <v>693</v>
      </c>
      <c r="I172" s="141"/>
      <c r="J172" s="36">
        <f aca="true" t="array" ref="J172">LARGE(IF($I$4:$I$43="X",$J$4:$J$43,),1)</f>
        <v>269</v>
      </c>
      <c r="K172" s="36">
        <f aca="true" t="array" ref="K172">LARGE(IF($I$4:$I$43="X",$K$4:$K$43,),1)</f>
        <v>255</v>
      </c>
      <c r="L172" s="36">
        <f aca="true" t="array" ref="L172">LARGE(IF($I$4:$I$43="X",$L$4:$L$43,),1)</f>
        <v>279</v>
      </c>
      <c r="M172" s="36">
        <f aca="true" t="array" ref="M172">LARGE(IF($I$4:$I$43="X",$M$4:$M$43,),1)</f>
        <v>708</v>
      </c>
      <c r="N172" s="141"/>
      <c r="O172" s="141"/>
    </row>
    <row r="173" spans="3:15" ht="24.75">
      <c r="C173" s="249"/>
      <c r="D173" s="250"/>
      <c r="E173" s="36">
        <f aca="true" t="array" ref="E173">LARGE(IF($D$4:$D$43="X",$E$4:$E$43,),2)</f>
        <v>259</v>
      </c>
      <c r="F173" s="36">
        <f aca="true" t="array" ref="F173">LARGE(IF($D$4:$D$43="X",$F$4:$F$43,),2)</f>
        <v>247</v>
      </c>
      <c r="G173" s="36">
        <f aca="true" t="array" ref="G173">LARGE(IF($D$4:$D$43="X",$G$4:$G$43,),2)</f>
        <v>244</v>
      </c>
      <c r="H173" s="36">
        <f aca="true" t="array" ref="H173">LARGE(IF($D$4:$D$43="X",$H$4:$H$43,),2)</f>
        <v>687</v>
      </c>
      <c r="I173" s="141"/>
      <c r="J173" s="36">
        <f aca="true" t="array" ref="J173">LARGE(IF($I$4:$I$43="X",$J$4:$J$43,),2)</f>
        <v>253</v>
      </c>
      <c r="K173" s="36">
        <f aca="true" t="array" ref="K173">LARGE(IF($I$4:$I$43="X",$K$4:$K$43,),2)</f>
        <v>249</v>
      </c>
      <c r="L173" s="36">
        <f aca="true" t="array" ref="L173">LARGE(IF($I$4:$I$43="X",$L$4:$L$43,),2)</f>
        <v>258</v>
      </c>
      <c r="M173" s="36">
        <f aca="true" t="array" ref="M173">LARGE(IF($I$4:$I$43="X",$M$4:$M$43,),2)</f>
        <v>707</v>
      </c>
      <c r="N173" s="141"/>
      <c r="O173" s="141"/>
    </row>
    <row r="174" spans="3:15" ht="24.75">
      <c r="C174" s="249"/>
      <c r="D174" s="250"/>
      <c r="E174" s="36">
        <f aca="true" t="array" ref="E174">LARGE(IF($D$4:$D$43="X",$E$4:$E$43,),3)</f>
        <v>238</v>
      </c>
      <c r="F174" s="36">
        <f aca="true" t="array" ref="F174">LARGE(IF($D$4:$D$43="X",$F$4:$F$43,),3)</f>
        <v>244</v>
      </c>
      <c r="G174" s="36">
        <f aca="true" t="array" ref="G174">LARGE(IF($D$4:$D$43="X",$G$4:$G$43,),3)</f>
        <v>237</v>
      </c>
      <c r="H174" s="36">
        <f aca="true" t="array" ref="H174">LARGE(IF($D$4:$D$43="X",$H$4:$H$43,),3)</f>
        <v>678</v>
      </c>
      <c r="I174" s="141"/>
      <c r="J174" s="36">
        <f aca="true" t="array" ref="J174">LARGE(IF($I$4:$I$43="X",$J$4:$J$43,),3)</f>
        <v>244</v>
      </c>
      <c r="K174" s="36">
        <f aca="true" t="array" ref="K174">LARGE(IF($I$4:$I$43="X",$K$4:$K$43,),3)</f>
        <v>234</v>
      </c>
      <c r="L174" s="36">
        <f aca="true" t="array" ref="L174">LARGE(IF($I$4:$I$43="X",$L$4:$L$43,),3)</f>
        <v>244</v>
      </c>
      <c r="M174" s="36">
        <f aca="true" t="array" ref="M174">LARGE(IF($I$4:$I$43="X",$M$4:$M$43,),3)</f>
        <v>693</v>
      </c>
      <c r="N174" s="141"/>
      <c r="O174" s="141"/>
    </row>
    <row r="175" spans="3:15" ht="24.75">
      <c r="C175" s="249"/>
      <c r="D175" s="250"/>
      <c r="E175" s="36">
        <f aca="true" t="array" ref="E175">LARGE(IF($D$4:$D$43="X",$E$4:$E$43,),4)</f>
        <v>227</v>
      </c>
      <c r="F175" s="36">
        <f aca="true" t="array" ref="F175">LARGE(IF($D$4:$D$43="X",$F$4:$F$43,),4)</f>
        <v>237</v>
      </c>
      <c r="G175" s="36">
        <f aca="true" t="array" ref="G175">LARGE(IF($D$4:$D$43="X",$G$4:$G$43,),4)</f>
        <v>236</v>
      </c>
      <c r="H175" s="36">
        <f aca="true" t="array" ref="H175">LARGE(IF($D$4:$D$43="X",$H$4:$H$43,),4)</f>
        <v>675</v>
      </c>
      <c r="I175" s="141"/>
      <c r="J175" s="36">
        <f aca="true" t="array" ref="J175">LARGE(IF($I$4:$I$43="X",$J$4:$J$43,),4)</f>
        <v>237</v>
      </c>
      <c r="K175" s="36">
        <f aca="true" t="array" ref="K175">LARGE(IF($I$4:$I$43="X",$K$4:$K$43,),4)</f>
        <v>232</v>
      </c>
      <c r="L175" s="36">
        <f aca="true" t="array" ref="L175">LARGE(IF($I$4:$I$43="X",$L$4:$L$43,),4)</f>
        <v>243</v>
      </c>
      <c r="M175" s="36">
        <f aca="true" t="array" ref="M175">LARGE(IF($I$4:$I$43="X",$M$4:$M$43,),4)</f>
        <v>678</v>
      </c>
      <c r="N175" s="141"/>
      <c r="O175" s="141"/>
    </row>
    <row r="176" spans="3:15" ht="24.75">
      <c r="C176" s="249"/>
      <c r="D176" s="250"/>
      <c r="E176" s="36">
        <f aca="true" t="array" ref="E176">LARGE(IF($D$4:$D$43="X",$E$4:$E$43,),5)</f>
        <v>223</v>
      </c>
      <c r="F176" s="36">
        <f aca="true" t="array" ref="F176">LARGE(IF($D$4:$D$43="X",$F$4:$F$43,),5)</f>
        <v>234</v>
      </c>
      <c r="G176" s="36">
        <f aca="true" t="array" ref="G176">LARGE(IF($D$4:$D$43="X",$G$4:$G$43,),5)</f>
        <v>215</v>
      </c>
      <c r="H176" s="36">
        <f aca="true" t="array" ref="H176">LARGE(IF($D$4:$D$43="X",$H$4:$H$43,),5)</f>
        <v>656</v>
      </c>
      <c r="I176" s="141"/>
      <c r="J176" s="36">
        <f aca="true" t="array" ref="J176">LARGE(IF($I$4:$I$43="X",$J$4:$J$43,),5)</f>
        <v>235</v>
      </c>
      <c r="K176" s="36">
        <f aca="true" t="array" ref="K176">LARGE(IF($I$4:$I$43="X",$K$4:$K$43,),5)</f>
        <v>227</v>
      </c>
      <c r="L176" s="36">
        <f aca="true" t="array" ref="L176">LARGE(IF($I$4:$I$43="X",$L$4:$L$43,),5)</f>
        <v>242</v>
      </c>
      <c r="M176" s="36">
        <f aca="true" t="array" ref="M176">LARGE(IF($I$4:$I$43="X",$M$4:$M$43,),5)</f>
        <v>663</v>
      </c>
      <c r="N176" s="141"/>
      <c r="O176" s="141"/>
    </row>
    <row r="177" spans="3:15" ht="24.75">
      <c r="C177" s="249"/>
      <c r="D177" s="25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3:15" ht="24.75">
      <c r="C178" s="249"/>
      <c r="D178" s="25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3:15" ht="24.75">
      <c r="C179" s="249"/>
      <c r="D179" s="25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3:15" ht="24.75">
      <c r="C180" s="249"/>
      <c r="D180" s="25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3:15" ht="24.75">
      <c r="C181" s="249"/>
      <c r="D181" s="25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3:15" ht="24.75">
      <c r="C182" s="249"/>
      <c r="D182" s="25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3:14" ht="26.25">
      <c r="C183" s="249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</row>
    <row r="65535" ht="26.25">
      <c r="E65535" s="248"/>
    </row>
  </sheetData>
  <mergeCells count="6">
    <mergeCell ref="B161:O161"/>
    <mergeCell ref="F2:L2"/>
    <mergeCell ref="B1:O1"/>
    <mergeCell ref="B160:O160"/>
    <mergeCell ref="I159:J159"/>
    <mergeCell ref="D159:E159"/>
  </mergeCells>
  <conditionalFormatting sqref="E4:E53">
    <cfRule type="cellIs" priority="1" dxfId="0" operator="equal" stopIfTrue="1">
      <formula>$E$172</formula>
    </cfRule>
    <cfRule type="cellIs" priority="2" dxfId="1" operator="equal" stopIfTrue="1">
      <formula>$E$173</formula>
    </cfRule>
  </conditionalFormatting>
  <conditionalFormatting sqref="F4:F53">
    <cfRule type="cellIs" priority="3" dxfId="0" operator="equal" stopIfTrue="1">
      <formula>$F$172</formula>
    </cfRule>
    <cfRule type="cellIs" priority="4" dxfId="1" operator="equal" stopIfTrue="1">
      <formula>$F$173</formula>
    </cfRule>
  </conditionalFormatting>
  <conditionalFormatting sqref="G4:G53">
    <cfRule type="cellIs" priority="5" dxfId="0" operator="equal" stopIfTrue="1">
      <formula>$G$172</formula>
    </cfRule>
    <cfRule type="cellIs" priority="6" dxfId="2" operator="equal" stopIfTrue="1">
      <formula>$G$173</formula>
    </cfRule>
  </conditionalFormatting>
  <conditionalFormatting sqref="H4:H53">
    <cfRule type="cellIs" priority="7" dxfId="0" operator="equal" stopIfTrue="1">
      <formula>$H$172</formula>
    </cfRule>
    <cfRule type="cellIs" priority="8" dxfId="1" operator="equal" stopIfTrue="1">
      <formula>$H$173</formula>
    </cfRule>
    <cfRule type="cellIs" priority="9" dxfId="3" operator="equal" stopIfTrue="1">
      <formula>$H$174</formula>
    </cfRule>
  </conditionalFormatting>
  <conditionalFormatting sqref="J4:J53">
    <cfRule type="cellIs" priority="10" dxfId="0" operator="equal" stopIfTrue="1">
      <formula>$J$172</formula>
    </cfRule>
    <cfRule type="cellIs" priority="11" dxfId="1" operator="equal" stopIfTrue="1">
      <formula>$J$173</formula>
    </cfRule>
  </conditionalFormatting>
  <conditionalFormatting sqref="K4:K53">
    <cfRule type="cellIs" priority="12" dxfId="0" operator="equal" stopIfTrue="1">
      <formula>$K$172</formula>
    </cfRule>
    <cfRule type="cellIs" priority="13" dxfId="1" operator="equal" stopIfTrue="1">
      <formula>$K$173</formula>
    </cfRule>
  </conditionalFormatting>
  <conditionalFormatting sqref="L4:L53">
    <cfRule type="cellIs" priority="14" dxfId="0" operator="equal" stopIfTrue="1">
      <formula>$L$172</formula>
    </cfRule>
    <cfRule type="cellIs" priority="15" dxfId="1" operator="equal" stopIfTrue="1">
      <formula>$L$173</formula>
    </cfRule>
  </conditionalFormatting>
  <conditionalFormatting sqref="M4:M53">
    <cfRule type="cellIs" priority="16" dxfId="0" operator="equal" stopIfTrue="1">
      <formula>$M$172</formula>
    </cfRule>
    <cfRule type="cellIs" priority="17" dxfId="1" operator="equal" stopIfTrue="1">
      <formula>$M$173</formula>
    </cfRule>
    <cfRule type="cellIs" priority="18" dxfId="3" operator="equal" stopIfTrue="1">
      <formula>$M$174</formula>
    </cfRule>
  </conditionalFormatting>
  <printOptions horizontalCentered="1" verticalCentered="1"/>
  <pageMargins left="0.5" right="0.5" top="0.25" bottom="0.25" header="0" footer="0"/>
  <pageSetup fitToHeight="1" fitToWidth="1" horizontalDpi="300" verticalDpi="3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262"/>
  <sheetViews>
    <sheetView showGridLines="0" zoomScale="50" zoomScaleNormal="50" workbookViewId="0" topLeftCell="A1">
      <selection activeCell="F5" sqref="F5"/>
    </sheetView>
  </sheetViews>
  <sheetFormatPr defaultColWidth="9.140625" defaultRowHeight="12.75"/>
  <cols>
    <col min="1" max="1" width="12.7109375" style="22" customWidth="1"/>
    <col min="2" max="2" width="30.00390625" style="22" customWidth="1"/>
    <col min="3" max="3" width="8.140625" style="22" customWidth="1"/>
    <col min="4" max="4" width="27.7109375" style="32" customWidth="1"/>
    <col min="5" max="6" width="12.7109375" style="22" customWidth="1"/>
    <col min="7" max="7" width="35.7109375" style="22" customWidth="1"/>
    <col min="8" max="8" width="8.140625" style="22" customWidth="1"/>
    <col min="9" max="9" width="27.7109375" style="22" customWidth="1"/>
    <col min="10" max="11" width="12.7109375" style="22" customWidth="1"/>
    <col min="12" max="12" width="5.7109375" style="22" customWidth="1"/>
    <col min="13" max="13" width="8.140625" style="22" customWidth="1"/>
    <col min="14" max="14" width="27.7109375" style="22" customWidth="1"/>
    <col min="15" max="15" width="12.7109375" style="22" customWidth="1"/>
    <col min="16" max="16" width="12.7109375" style="14" customWidth="1"/>
    <col min="17" max="30" width="12.7109375" style="22" customWidth="1"/>
    <col min="31" max="16384" width="9.140625" style="22" customWidth="1"/>
  </cols>
  <sheetData>
    <row r="1" spans="1:17" ht="27" customHeight="1">
      <c r="A1" s="47"/>
      <c r="B1" s="286" t="s">
        <v>153</v>
      </c>
      <c r="C1" s="286"/>
      <c r="D1" s="286"/>
      <c r="E1" s="286"/>
      <c r="F1" s="286"/>
      <c r="G1" s="286"/>
      <c r="H1" s="69"/>
      <c r="I1" s="69"/>
      <c r="J1" s="69"/>
      <c r="K1" s="69"/>
      <c r="L1" s="71"/>
      <c r="M1" s="71"/>
      <c r="N1" s="72"/>
      <c r="O1" s="72"/>
      <c r="P1" s="73"/>
      <c r="Q1"/>
    </row>
    <row r="2" spans="2:17" ht="25.5" customHeight="1">
      <c r="B2" s="291" t="s">
        <v>156</v>
      </c>
      <c r="C2" s="291"/>
      <c r="D2" s="291"/>
      <c r="E2" s="291"/>
      <c r="F2" s="291"/>
      <c r="G2" s="291"/>
      <c r="H2" s="74"/>
      <c r="I2" s="74"/>
      <c r="J2" s="74"/>
      <c r="K2" s="74"/>
      <c r="L2" s="74"/>
      <c r="M2" s="74"/>
      <c r="N2" s="74"/>
      <c r="O2" s="74"/>
      <c r="P2"/>
      <c r="Q2"/>
    </row>
    <row r="3" spans="2:17" ht="25.5" customHeight="1">
      <c r="B3" s="292" t="s">
        <v>38</v>
      </c>
      <c r="C3" s="292"/>
      <c r="D3" s="292"/>
      <c r="E3" s="292"/>
      <c r="F3" s="292"/>
      <c r="G3" s="292"/>
      <c r="H3" s="69"/>
      <c r="I3" s="69"/>
      <c r="J3" s="69"/>
      <c r="K3" s="69"/>
      <c r="L3" s="69"/>
      <c r="M3" s="69"/>
      <c r="N3" s="69"/>
      <c r="O3" s="69"/>
      <c r="P3"/>
      <c r="Q3"/>
    </row>
    <row r="4" spans="1:7" ht="25.5" customHeight="1">
      <c r="A4" s="22"/>
      <c r="B4" s="79" t="s">
        <v>45</v>
      </c>
      <c r="C4" s="79" t="s">
        <v>49</v>
      </c>
      <c r="D4" s="79" t="s">
        <v>46</v>
      </c>
      <c r="E4" s="79" t="s">
        <v>47</v>
      </c>
      <c r="F4" s="79" t="s">
        <v>48</v>
      </c>
      <c r="G4" s="79" t="s">
        <v>50</v>
      </c>
    </row>
    <row r="5" spans="1:7" ht="21" customHeight="1">
      <c r="A5" s="68"/>
      <c r="B5" s="77" t="s">
        <v>39</v>
      </c>
      <c r="C5" s="36" t="s">
        <v>0</v>
      </c>
      <c r="D5" s="77" t="str">
        <f>INDEX(Qualify!$C$4:$M$37,MATCH($E5,Qualify!E$4:E$37,0),1)</f>
        <v>Korth, Tom</v>
      </c>
      <c r="E5" s="36">
        <f>Qualify!E172</f>
        <v>269</v>
      </c>
      <c r="F5" s="198">
        <f>Qualify!E153</f>
        <v>17</v>
      </c>
      <c r="G5" s="60"/>
    </row>
    <row r="6" spans="1:7" ht="21" customHeight="1">
      <c r="A6" s="68"/>
      <c r="B6" s="77"/>
      <c r="C6" s="36" t="s">
        <v>1</v>
      </c>
      <c r="D6" s="77" t="str">
        <f>INDEX(Qualify!$C$4:$M$37,MATCH($E6,Qualify!E$4:E$37,0),1)</f>
        <v>Loth, Alan</v>
      </c>
      <c r="E6" s="36">
        <f>Qualify!E173</f>
        <v>259</v>
      </c>
      <c r="F6" s="198">
        <f>Qualify!F153</f>
        <v>7</v>
      </c>
      <c r="G6" s="60"/>
    </row>
    <row r="7" spans="1:7" ht="24.75" customHeight="1">
      <c r="A7" s="68"/>
      <c r="B7" s="77" t="s">
        <v>40</v>
      </c>
      <c r="C7" s="36" t="s">
        <v>0</v>
      </c>
      <c r="D7" s="77" t="str">
        <f>INDEX(Qualify!$C$4:$M$37,MATCH($E7,Qualify!F$4:F$37,0),1)</f>
        <v>Green, Gary</v>
      </c>
      <c r="E7" s="36">
        <f>Qualify!F172</f>
        <v>257</v>
      </c>
      <c r="F7" s="198">
        <f>Qualify!E154</f>
        <v>17</v>
      </c>
      <c r="G7" s="60"/>
    </row>
    <row r="8" spans="1:7" ht="24.75" customHeight="1">
      <c r="A8" s="68"/>
      <c r="B8" s="77"/>
      <c r="C8" s="36" t="s">
        <v>1</v>
      </c>
      <c r="D8" s="77" t="str">
        <f>INDEX(Qualify!$C$4:$M$37,MATCH($E8,Qualify!F$4:F$37,0),1)</f>
        <v>Havlish, Tom</v>
      </c>
      <c r="E8" s="36">
        <f>Qualify!F173</f>
        <v>247</v>
      </c>
      <c r="F8" s="198">
        <f>Qualify!F154</f>
        <v>7</v>
      </c>
      <c r="G8" s="60"/>
    </row>
    <row r="9" spans="1:7" ht="24.75" customHeight="1">
      <c r="A9" s="68"/>
      <c r="B9" s="77" t="s">
        <v>41</v>
      </c>
      <c r="C9" s="36" t="s">
        <v>0</v>
      </c>
      <c r="D9" s="77" t="str">
        <f>INDEX(Qualify!$C$4:$M$37,MATCH($E9,Qualify!G$4:G$37,0),1)</f>
        <v>Green, Gary</v>
      </c>
      <c r="E9" s="36">
        <f>Qualify!G172</f>
        <v>246</v>
      </c>
      <c r="F9" s="198">
        <f>Qualify!E155</f>
        <v>17</v>
      </c>
      <c r="G9" s="60"/>
    </row>
    <row r="10" spans="1:7" ht="24.75" customHeight="1">
      <c r="A10" s="68"/>
      <c r="B10" s="77"/>
      <c r="C10" s="36" t="s">
        <v>1</v>
      </c>
      <c r="D10" s="77" t="str">
        <f>INDEX(Qualify!$C$4:$M$37,MATCH($E10,Qualify!G$4:G$37,0),1)</f>
        <v>Eiss, John</v>
      </c>
      <c r="E10" s="36">
        <f>Qualify!G173</f>
        <v>244</v>
      </c>
      <c r="F10" s="198">
        <f>Qualify!F155</f>
        <v>7</v>
      </c>
      <c r="G10" s="60"/>
    </row>
    <row r="11" spans="1:7" ht="24.75" customHeight="1">
      <c r="A11" s="68"/>
      <c r="B11" s="77" t="s">
        <v>54</v>
      </c>
      <c r="C11" s="36" t="s">
        <v>0</v>
      </c>
      <c r="D11" s="77" t="str">
        <f>INDEX(Qualify!$C$4:$M$37,MATCH($E11,Qualify!H$4:H$37,0),1)</f>
        <v>Korth, Tom</v>
      </c>
      <c r="E11" s="36">
        <f>Qualify!H172</f>
        <v>693</v>
      </c>
      <c r="F11" s="198">
        <f>Qualify!E156</f>
        <v>24</v>
      </c>
      <c r="G11" s="60"/>
    </row>
    <row r="12" spans="1:7" ht="24.75" customHeight="1">
      <c r="A12" s="68"/>
      <c r="B12" s="77"/>
      <c r="C12" s="36" t="s">
        <v>1</v>
      </c>
      <c r="D12" s="77" t="str">
        <f>INDEX(Qualify!$C$4:$M$37,MATCH($E12,Qualify!H$4:H$37,0),1)</f>
        <v>Boyd, Lonnie</v>
      </c>
      <c r="E12" s="36">
        <f>Qualify!H173</f>
        <v>687</v>
      </c>
      <c r="F12" s="198">
        <f>Qualify!F156</f>
        <v>15</v>
      </c>
      <c r="G12" s="60"/>
    </row>
    <row r="13" spans="1:7" ht="24.75" customHeight="1">
      <c r="A13" s="68"/>
      <c r="B13" s="77"/>
      <c r="C13" s="36" t="s">
        <v>2</v>
      </c>
      <c r="D13" s="77" t="str">
        <f>INDEX(Qualify!$C$4:$M$37,MATCH($E13,Qualify!H$4:H$37,0),1)</f>
        <v>Loth, Alan</v>
      </c>
      <c r="E13" s="36">
        <f>Qualify!H174</f>
        <v>678</v>
      </c>
      <c r="F13" s="198">
        <f>Qualify!G156</f>
        <v>9</v>
      </c>
      <c r="G13" s="60"/>
    </row>
    <row r="14" spans="1:7" ht="24.75" customHeight="1">
      <c r="A14" s="68"/>
      <c r="B14" s="68"/>
      <c r="C14" s="78"/>
      <c r="D14" s="75"/>
      <c r="E14" s="75"/>
      <c r="F14" s="76"/>
      <c r="G14" s="75"/>
    </row>
    <row r="15" spans="1:7" ht="24.75" customHeight="1">
      <c r="A15" s="68"/>
      <c r="B15" s="79" t="s">
        <v>45</v>
      </c>
      <c r="C15" s="79" t="s">
        <v>49</v>
      </c>
      <c r="D15" s="79" t="s">
        <v>46</v>
      </c>
      <c r="E15" s="79" t="s">
        <v>47</v>
      </c>
      <c r="F15" s="79" t="s">
        <v>48</v>
      </c>
      <c r="G15" s="79" t="s">
        <v>50</v>
      </c>
    </row>
    <row r="16" spans="1:7" ht="24.75" customHeight="1">
      <c r="A16" s="68"/>
      <c r="B16" s="77" t="s">
        <v>42</v>
      </c>
      <c r="C16" s="36" t="s">
        <v>0</v>
      </c>
      <c r="D16" s="77" t="str">
        <f>INDEX(Qualify!$C$4:$M$37,MATCH($E16,Qualify!J$4:J$37,0),1)</f>
        <v>Korth, Tom</v>
      </c>
      <c r="E16" s="36">
        <f>Qualify!J172</f>
        <v>269</v>
      </c>
      <c r="F16" s="198">
        <f>Qualify!J153</f>
        <v>17</v>
      </c>
      <c r="G16" s="60"/>
    </row>
    <row r="17" spans="1:7" ht="24.75" customHeight="1">
      <c r="A17" s="68"/>
      <c r="B17" s="77"/>
      <c r="C17" s="36" t="s">
        <v>1</v>
      </c>
      <c r="D17" s="77" t="str">
        <f>INDEX(Qualify!$C$4:$M$37,MATCH($E17,Qualify!J$4:J$37,0),1)</f>
        <v>Peterson, George</v>
      </c>
      <c r="E17" s="36">
        <f>Qualify!J173</f>
        <v>253</v>
      </c>
      <c r="F17" s="198">
        <f>Qualify!K153</f>
        <v>7</v>
      </c>
      <c r="G17" s="60"/>
    </row>
    <row r="18" spans="1:7" ht="24.75" customHeight="1">
      <c r="A18" s="68"/>
      <c r="B18" s="77" t="s">
        <v>43</v>
      </c>
      <c r="C18" s="36" t="s">
        <v>0</v>
      </c>
      <c r="D18" s="77" t="str">
        <f>INDEX(Qualify!$C$4:$M$37,MATCH($E18,Qualify!K$4:K$37,0),1)</f>
        <v>Richardson, Gary</v>
      </c>
      <c r="E18" s="36">
        <f>Qualify!K172</f>
        <v>255</v>
      </c>
      <c r="F18" s="198">
        <f>Qualify!J154</f>
        <v>17</v>
      </c>
      <c r="G18" s="60"/>
    </row>
    <row r="19" spans="1:17" ht="24.75" customHeight="1">
      <c r="A19" s="68"/>
      <c r="B19" s="77"/>
      <c r="C19" s="36" t="s">
        <v>1</v>
      </c>
      <c r="D19" s="77" t="str">
        <f>INDEX(Qualify!$C$4:$M$37,MATCH($E19,Qualify!K$4:K$37,0),1)</f>
        <v>Hoke, Tim</v>
      </c>
      <c r="E19" s="36">
        <f>Qualify!K173</f>
        <v>249</v>
      </c>
      <c r="F19" s="198">
        <f>Qualify!K154</f>
        <v>7</v>
      </c>
      <c r="G19" s="60"/>
      <c r="H19" s="75"/>
      <c r="I19" s="75"/>
      <c r="J19" s="75"/>
      <c r="K19" s="75"/>
      <c r="L19" s="68"/>
      <c r="M19" s="68"/>
      <c r="N19" s="68"/>
      <c r="O19" s="68"/>
      <c r="P19" s="68"/>
      <c r="Q19"/>
    </row>
    <row r="20" spans="1:17" ht="24.75" customHeight="1">
      <c r="A20" s="68"/>
      <c r="B20" s="77" t="s">
        <v>44</v>
      </c>
      <c r="C20" s="36" t="s">
        <v>0</v>
      </c>
      <c r="D20" s="77" t="str">
        <f>INDEX(Qualify!$C$4:$M$37,MATCH($E20,Qualify!L$4:L$37,0),1)</f>
        <v>Poelzer, Clark</v>
      </c>
      <c r="E20" s="36">
        <f>Qualify!L172</f>
        <v>279</v>
      </c>
      <c r="F20" s="198">
        <f>Qualify!J155</f>
        <v>17</v>
      </c>
      <c r="G20" s="60"/>
      <c r="H20" s="75"/>
      <c r="I20" s="75"/>
      <c r="J20" s="75"/>
      <c r="K20" s="75"/>
      <c r="L20" s="68"/>
      <c r="M20" s="68"/>
      <c r="N20" s="68"/>
      <c r="O20" s="68"/>
      <c r="P20" s="68"/>
      <c r="Q20"/>
    </row>
    <row r="21" spans="1:17" ht="24.75" customHeight="1">
      <c r="A21" s="68"/>
      <c r="B21" s="77"/>
      <c r="C21" s="36" t="s">
        <v>1</v>
      </c>
      <c r="D21" s="77" t="str">
        <f>INDEX(Qualify!$C$4:$M$37,MATCH($E21,Qualify!L$4:L$37,0),1)</f>
        <v>Boyd, Lonnie</v>
      </c>
      <c r="E21" s="36">
        <f>Qualify!L173</f>
        <v>258</v>
      </c>
      <c r="F21" s="198">
        <v>8</v>
      </c>
      <c r="G21" s="60"/>
      <c r="H21" s="75"/>
      <c r="I21" s="75"/>
      <c r="J21" s="75"/>
      <c r="K21" s="75"/>
      <c r="L21" s="68"/>
      <c r="M21" s="68"/>
      <c r="N21" s="68"/>
      <c r="O21" s="68"/>
      <c r="P21" s="68"/>
      <c r="Q21"/>
    </row>
    <row r="22" spans="1:17" ht="24.75" customHeight="1">
      <c r="A22" s="68"/>
      <c r="B22" s="77" t="s">
        <v>53</v>
      </c>
      <c r="C22" s="36" t="s">
        <v>0</v>
      </c>
      <c r="D22" s="77" t="str">
        <f>INDEX(Qualify!$C$4:$M$37,MATCH($E22,Qualify!M$4:M$37,0),1)</f>
        <v>Poelzer, Clark</v>
      </c>
      <c r="E22" s="36">
        <f>Qualify!M172</f>
        <v>708</v>
      </c>
      <c r="F22" s="198">
        <f>Qualify!J156</f>
        <v>24</v>
      </c>
      <c r="G22" s="60"/>
      <c r="H22" s="75"/>
      <c r="I22" s="75"/>
      <c r="J22" s="75"/>
      <c r="K22" s="75"/>
      <c r="L22" s="68"/>
      <c r="M22" s="68"/>
      <c r="N22" s="68"/>
      <c r="O22" s="68"/>
      <c r="P22" s="68"/>
      <c r="Q22"/>
    </row>
    <row r="23" spans="1:17" ht="24.75" customHeight="1">
      <c r="A23" s="68"/>
      <c r="B23" s="77"/>
      <c r="C23" s="36" t="s">
        <v>1</v>
      </c>
      <c r="D23" s="77" t="str">
        <f>INDEX(Qualify!$C$4:$M$37,MATCH($E23,Qualify!M$4:M$37,0),1)</f>
        <v>Hoke, Tim</v>
      </c>
      <c r="E23" s="36">
        <f>Qualify!M173</f>
        <v>707</v>
      </c>
      <c r="F23" s="198">
        <f>Qualify!K156</f>
        <v>15</v>
      </c>
      <c r="G23" s="60"/>
      <c r="H23" s="75"/>
      <c r="I23" s="75"/>
      <c r="J23" s="75"/>
      <c r="K23" s="75"/>
      <c r="L23" s="68"/>
      <c r="M23" s="68"/>
      <c r="N23" s="68"/>
      <c r="O23" s="68"/>
      <c r="P23" s="68"/>
      <c r="Q23"/>
    </row>
    <row r="24" spans="1:17" ht="24.75" customHeight="1">
      <c r="A24" s="68"/>
      <c r="B24" s="77"/>
      <c r="C24" s="36" t="s">
        <v>2</v>
      </c>
      <c r="D24" s="77" t="str">
        <f>INDEX(Qualify!$C$4:$M$37,MATCH($E24,Qualify!M$4:M$37,0),1)</f>
        <v>Korth, Tom</v>
      </c>
      <c r="E24" s="36">
        <f>Qualify!M174</f>
        <v>693</v>
      </c>
      <c r="F24" s="198">
        <v>10</v>
      </c>
      <c r="G24" s="60"/>
      <c r="H24" s="75"/>
      <c r="I24" s="75"/>
      <c r="J24" s="75"/>
      <c r="K24" s="75"/>
      <c r="L24" s="68"/>
      <c r="M24" s="68"/>
      <c r="N24" s="68"/>
      <c r="O24" s="68"/>
      <c r="P24" s="68"/>
      <c r="Q24"/>
    </row>
    <row r="25" spans="1:17" ht="24.75" customHeight="1">
      <c r="A25" s="68"/>
      <c r="B25" s="68"/>
      <c r="C25" s="68"/>
      <c r="D25" s="75"/>
      <c r="E25" s="75"/>
      <c r="F25" s="76"/>
      <c r="G25" s="75"/>
      <c r="H25" s="75"/>
      <c r="I25" s="75"/>
      <c r="J25" s="75"/>
      <c r="K25" s="75"/>
      <c r="L25" s="68"/>
      <c r="M25" s="68"/>
      <c r="N25" s="68"/>
      <c r="O25" s="68"/>
      <c r="P25" s="68"/>
      <c r="Q25"/>
    </row>
    <row r="26" spans="1:17" ht="24.75" customHeight="1">
      <c r="A26" s="68"/>
      <c r="B26" s="68"/>
      <c r="C26" s="68"/>
      <c r="D26" s="82" t="s">
        <v>51</v>
      </c>
      <c r="E26" s="80">
        <f>SUM(E5:E13)+SUM(E16:E24)</f>
        <v>7251</v>
      </c>
      <c r="F26" s="81">
        <f>SUM(F5:F13)+SUM(F16:F24)</f>
        <v>242</v>
      </c>
      <c r="G26" s="75"/>
      <c r="H26" s="75"/>
      <c r="I26" s="75"/>
      <c r="J26" s="75"/>
      <c r="K26" s="75"/>
      <c r="L26" s="68"/>
      <c r="M26" s="68"/>
      <c r="N26" s="68"/>
      <c r="O26" s="68"/>
      <c r="P26" s="68"/>
      <c r="Q26"/>
    </row>
    <row r="27" spans="1:17" ht="24.75" customHeight="1">
      <c r="A27" s="68"/>
      <c r="B27" s="68"/>
      <c r="C27" s="68"/>
      <c r="D27" s="82" t="s">
        <v>52</v>
      </c>
      <c r="E27" s="75">
        <f>AVERAGE(E5:E10,E16:E21)</f>
        <v>257.0833333333333</v>
      </c>
      <c r="F27" s="76"/>
      <c r="G27" s="75"/>
      <c r="H27" s="75"/>
      <c r="I27" s="75"/>
      <c r="J27" s="75"/>
      <c r="K27" s="75"/>
      <c r="L27" s="68"/>
      <c r="M27" s="68"/>
      <c r="N27" s="68"/>
      <c r="O27" s="68"/>
      <c r="P27" s="68"/>
      <c r="Q27"/>
    </row>
    <row r="28" spans="1:17" ht="24.75" customHeight="1">
      <c r="A28" s="68"/>
      <c r="B28" s="68"/>
      <c r="C28" s="68"/>
      <c r="D28" s="75"/>
      <c r="E28" s="75"/>
      <c r="F28" s="76"/>
      <c r="G28" s="75"/>
      <c r="H28" s="75"/>
      <c r="I28" s="75"/>
      <c r="J28" s="75"/>
      <c r="K28" s="75"/>
      <c r="L28" s="68"/>
      <c r="M28" s="68"/>
      <c r="N28" s="68"/>
      <c r="O28" s="68"/>
      <c r="P28" s="68"/>
      <c r="Q28"/>
    </row>
    <row r="29" spans="1:17" ht="24.75" customHeight="1">
      <c r="A29" s="68"/>
      <c r="B29" s="68"/>
      <c r="C29" s="68"/>
      <c r="D29" s="75"/>
      <c r="E29" s="75"/>
      <c r="F29" s="75"/>
      <c r="G29" s="75"/>
      <c r="H29" s="75"/>
      <c r="I29" s="75"/>
      <c r="J29" s="75"/>
      <c r="K29" s="75"/>
      <c r="L29" s="68"/>
      <c r="M29" s="68"/>
      <c r="N29" s="68"/>
      <c r="O29" s="68"/>
      <c r="P29" s="68"/>
      <c r="Q29"/>
    </row>
    <row r="30" spans="1:17" ht="24.75" customHeight="1">
      <c r="A30" s="68"/>
      <c r="B30" s="68"/>
      <c r="C30" s="68"/>
      <c r="D30" s="75"/>
      <c r="E30" s="75"/>
      <c r="F30" s="75"/>
      <c r="G30" s="75"/>
      <c r="H30" s="75"/>
      <c r="I30" s="75"/>
      <c r="J30" s="75"/>
      <c r="K30" s="75"/>
      <c r="L30" s="68"/>
      <c r="M30" s="68"/>
      <c r="N30" s="68"/>
      <c r="O30" s="68"/>
      <c r="P30" s="68"/>
      <c r="Q30"/>
    </row>
    <row r="31" spans="1:17" ht="24.75" customHeight="1">
      <c r="A31" s="68"/>
      <c r="B31" s="68"/>
      <c r="C31" s="68"/>
      <c r="D31" s="75"/>
      <c r="E31" s="75"/>
      <c r="F31" s="75"/>
      <c r="G31" s="75"/>
      <c r="H31" s="75"/>
      <c r="I31" s="75"/>
      <c r="J31" s="75"/>
      <c r="K31" s="75"/>
      <c r="L31" s="68"/>
      <c r="M31" s="68"/>
      <c r="N31" s="68"/>
      <c r="O31" s="68"/>
      <c r="P31" s="68"/>
      <c r="Q31"/>
    </row>
    <row r="32" spans="1:17" ht="24.75" customHeight="1">
      <c r="A32" s="68"/>
      <c r="B32" s="68"/>
      <c r="C32" s="68"/>
      <c r="D32" s="75"/>
      <c r="E32" s="75"/>
      <c r="F32" s="75"/>
      <c r="G32" s="75"/>
      <c r="H32" s="75"/>
      <c r="I32" s="75"/>
      <c r="J32" s="75"/>
      <c r="K32" s="75"/>
      <c r="L32" s="68"/>
      <c r="M32" s="68"/>
      <c r="N32" s="68"/>
      <c r="O32" s="68"/>
      <c r="P32" s="68"/>
      <c r="Q32"/>
    </row>
    <row r="33" spans="1:17" ht="24.75" customHeight="1">
      <c r="A33" s="68"/>
      <c r="B33" s="68"/>
      <c r="C33" s="68"/>
      <c r="D33" s="75"/>
      <c r="E33" s="75"/>
      <c r="F33" s="75"/>
      <c r="G33" s="75"/>
      <c r="H33" s="75"/>
      <c r="I33" s="75"/>
      <c r="J33" s="75"/>
      <c r="K33" s="75"/>
      <c r="L33" s="68"/>
      <c r="M33" s="68"/>
      <c r="N33" s="68"/>
      <c r="O33" s="68"/>
      <c r="P33" s="68"/>
      <c r="Q33"/>
    </row>
    <row r="34" spans="1:17" ht="24.75" customHeight="1">
      <c r="A34" s="68"/>
      <c r="B34" s="68"/>
      <c r="C34" s="68"/>
      <c r="D34" s="75"/>
      <c r="E34" s="75"/>
      <c r="F34" s="75"/>
      <c r="G34" s="75"/>
      <c r="H34" s="75"/>
      <c r="I34" s="75"/>
      <c r="J34" s="75"/>
      <c r="K34" s="75"/>
      <c r="L34" s="68"/>
      <c r="M34" s="68"/>
      <c r="N34" s="68"/>
      <c r="O34" s="68"/>
      <c r="P34" s="68"/>
      <c r="Q34"/>
    </row>
    <row r="35" spans="1:17" ht="24.75" customHeight="1">
      <c r="A35" s="68"/>
      <c r="B35" s="68"/>
      <c r="C35" s="68"/>
      <c r="D35" s="75"/>
      <c r="E35" s="75"/>
      <c r="F35" s="75"/>
      <c r="G35" s="75"/>
      <c r="H35" s="75"/>
      <c r="I35" s="75"/>
      <c r="J35" s="75"/>
      <c r="K35" s="75"/>
      <c r="L35" s="68"/>
      <c r="M35" s="68"/>
      <c r="N35" s="68"/>
      <c r="O35" s="68"/>
      <c r="P35" s="68"/>
      <c r="Q35"/>
    </row>
    <row r="36" spans="1:17" ht="24.75" customHeight="1">
      <c r="A36" s="68"/>
      <c r="B36" s="68"/>
      <c r="C36" s="68"/>
      <c r="D36" s="75"/>
      <c r="E36" s="75"/>
      <c r="F36" s="75"/>
      <c r="G36" s="75"/>
      <c r="H36" s="75"/>
      <c r="I36" s="75"/>
      <c r="J36" s="75"/>
      <c r="K36" s="75"/>
      <c r="L36" s="68"/>
      <c r="M36" s="68"/>
      <c r="N36" s="68"/>
      <c r="O36" s="68"/>
      <c r="P36" s="68"/>
      <c r="Q36"/>
    </row>
    <row r="37" spans="1:17" ht="24.75" customHeight="1">
      <c r="A37" s="68"/>
      <c r="B37" s="68"/>
      <c r="C37" s="68"/>
      <c r="D37" s="75"/>
      <c r="E37" s="75"/>
      <c r="F37" s="75"/>
      <c r="G37" s="75"/>
      <c r="H37" s="75"/>
      <c r="I37" s="75"/>
      <c r="J37" s="75"/>
      <c r="K37" s="75"/>
      <c r="L37" s="68"/>
      <c r="M37" s="68"/>
      <c r="N37" s="68"/>
      <c r="O37" s="68"/>
      <c r="P37" s="68"/>
      <c r="Q37"/>
    </row>
    <row r="38" spans="1:17" ht="24.75" customHeight="1">
      <c r="A38" s="68"/>
      <c r="B38" s="68"/>
      <c r="C38" s="68"/>
      <c r="D38" s="75"/>
      <c r="E38" s="75"/>
      <c r="F38" s="75"/>
      <c r="G38" s="75"/>
      <c r="H38" s="75"/>
      <c r="I38" s="75"/>
      <c r="J38" s="75"/>
      <c r="K38" s="75"/>
      <c r="L38" s="68"/>
      <c r="M38" s="68"/>
      <c r="N38" s="68"/>
      <c r="O38" s="68"/>
      <c r="P38" s="68"/>
      <c r="Q38"/>
    </row>
    <row r="39" spans="1:17" ht="24.75" customHeight="1">
      <c r="A39" s="68"/>
      <c r="B39" s="68"/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  <c r="N39" s="68"/>
      <c r="O39" s="68"/>
      <c r="P39" s="68"/>
      <c r="Q39"/>
    </row>
    <row r="40" spans="1:17" ht="24.75" customHeight="1">
      <c r="A40" s="68"/>
      <c r="B40" s="68"/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  <c r="N40" s="68"/>
      <c r="O40" s="68"/>
      <c r="P40" s="68"/>
      <c r="Q40"/>
    </row>
    <row r="41" spans="1:17" ht="24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/>
    </row>
    <row r="42" spans="1:17" ht="24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/>
    </row>
    <row r="43" spans="1:17" ht="24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/>
    </row>
    <row r="44" spans="1:17" ht="24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/>
    </row>
    <row r="45" spans="1:17" ht="24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/>
    </row>
    <row r="46" spans="1:17" ht="24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/>
    </row>
    <row r="47" spans="1:17" ht="24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/>
    </row>
    <row r="48" spans="1:17" ht="24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/>
    </row>
    <row r="49" spans="1:17" ht="24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/>
    </row>
    <row r="50" spans="1:17" ht="24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/>
    </row>
    <row r="51" spans="1:17" ht="24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/>
    </row>
    <row r="52" spans="1:17" ht="24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/>
    </row>
    <row r="53" spans="1:17" ht="24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/>
    </row>
    <row r="54" spans="1:17" ht="24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/>
    </row>
    <row r="55" spans="1:17" ht="24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/>
    </row>
    <row r="56" spans="1:17" ht="24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/>
    </row>
    <row r="57" spans="1:17" ht="24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/>
    </row>
    <row r="58" spans="1:17" ht="24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/>
    </row>
    <row r="59" spans="1:17" ht="24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/>
    </row>
    <row r="60" spans="1:17" ht="24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/>
    </row>
    <row r="61" spans="1:17" ht="24.75" customHeight="1" hidden="1" thickBot="1" thickTop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/>
    </row>
    <row r="62" spans="1:17" ht="24.75" customHeight="1" hidden="1" thickBot="1" thickTop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/>
    </row>
    <row r="63" spans="1:17" ht="24.75" customHeight="1" hidden="1" thickBot="1" thickTop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/>
    </row>
    <row r="64" spans="1:17" ht="24.75" customHeight="1" hidden="1" thickBot="1" thickTop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/>
    </row>
    <row r="65" spans="1:17" ht="24.75" customHeight="1" hidden="1" thickBot="1" thickTop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/>
    </row>
    <row r="66" spans="1:17" ht="24.75" customHeight="1" hidden="1" thickBot="1" thickTop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/>
    </row>
    <row r="67" spans="1:17" ht="24.75" customHeight="1" hidden="1" thickBot="1" thickTop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/>
    </row>
    <row r="68" spans="1:17" ht="24.75" customHeight="1" hidden="1" thickBot="1" thickTop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/>
    </row>
    <row r="69" spans="1:17" ht="24.75" customHeight="1" hidden="1" thickBot="1" thickTop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/>
    </row>
    <row r="70" spans="1:17" ht="24.75" customHeight="1" hidden="1" thickBot="1" thickTop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/>
    </row>
    <row r="71" spans="1:17" ht="24.75" customHeight="1" hidden="1" thickBot="1" thickTop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/>
    </row>
    <row r="72" spans="1:17" ht="24.75" customHeight="1" hidden="1" thickBot="1" thickTop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/>
    </row>
    <row r="73" spans="1:17" ht="24.75" customHeight="1" hidden="1" thickBot="1" thickTop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/>
    </row>
    <row r="74" spans="1:17" ht="24.75" customHeight="1" hidden="1" thickBot="1" thickTop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/>
    </row>
    <row r="75" spans="1:17" ht="24.75" customHeight="1" hidden="1" thickBot="1" thickTop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/>
    </row>
    <row r="76" spans="1:17" ht="24.75" customHeight="1" hidden="1" thickBot="1" thickTop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/>
    </row>
    <row r="77" spans="1:17" ht="24.75" customHeight="1" hidden="1" thickBot="1" thickTop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/>
    </row>
    <row r="78" spans="1:17" ht="24.75" customHeight="1" hidden="1" thickBot="1" thickTop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/>
    </row>
    <row r="79" spans="1:17" ht="24.75" customHeight="1" hidden="1" thickBot="1" thickTop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/>
    </row>
    <row r="80" spans="1:17" ht="24.75" customHeight="1" hidden="1" thickBot="1" thickTop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/>
    </row>
    <row r="81" spans="1:17" ht="24.75" customHeight="1" hidden="1" thickBot="1" thickTop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/>
    </row>
    <row r="82" spans="1:17" ht="24.75" customHeight="1" hidden="1" thickBot="1" thickTop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/>
    </row>
    <row r="83" spans="1:17" ht="24.75" customHeight="1" hidden="1" thickBot="1" thickTop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/>
    </row>
    <row r="84" spans="1:17" ht="24.75" customHeight="1" hidden="1" thickBot="1" thickTop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/>
    </row>
    <row r="85" spans="1:17" ht="24.75" customHeight="1" hidden="1" thickBot="1" thickTop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/>
    </row>
    <row r="86" spans="1:17" ht="24.75" customHeight="1" hidden="1" thickBot="1" thickTop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/>
    </row>
    <row r="87" spans="1:17" ht="24.75" customHeight="1" hidden="1" thickBot="1" thickTop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/>
    </row>
    <row r="88" spans="1:17" ht="24.75" customHeight="1" hidden="1" thickBot="1" thickTop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/>
    </row>
    <row r="89" spans="1:17" ht="24.75" customHeight="1" hidden="1" thickBot="1" thickTop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/>
    </row>
    <row r="90" spans="1:17" ht="24.75" customHeight="1" hidden="1" thickBot="1" thickTop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/>
    </row>
    <row r="91" spans="1:17" ht="24.75" customHeight="1" hidden="1" thickBot="1" thickTop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/>
    </row>
    <row r="92" spans="1:17" ht="24.75" customHeight="1" hidden="1" thickBot="1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/>
    </row>
    <row r="93" spans="1:17" ht="24.75" customHeight="1" hidden="1" thickBot="1" thickTop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/>
    </row>
    <row r="94" spans="1:17" ht="24.75" customHeight="1" hidden="1" thickBot="1" thickTop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/>
    </row>
    <row r="95" spans="1:17" ht="24.75" customHeight="1" hidden="1" thickBot="1" thickTop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/>
    </row>
    <row r="96" spans="1:17" ht="24.75" customHeight="1" hidden="1" thickBot="1" thickTop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/>
    </row>
    <row r="97" spans="1:17" ht="24.75" customHeight="1" hidden="1" thickBot="1" thickTop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/>
    </row>
    <row r="98" spans="1:17" ht="24.75" customHeight="1" hidden="1" thickBot="1" thickTop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/>
    </row>
    <row r="99" spans="1:17" ht="24.75" customHeight="1" hidden="1" thickBot="1" thickTop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/>
    </row>
    <row r="100" spans="1:17" ht="24.75" customHeight="1" hidden="1" thickBot="1" thickTop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/>
    </row>
    <row r="101" spans="1:17" ht="24.75" customHeight="1" hidden="1" thickBot="1" thickTop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/>
    </row>
    <row r="102" spans="1:17" ht="24.75" customHeight="1" hidden="1" thickBot="1" thickTop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/>
    </row>
    <row r="103" spans="1:17" ht="24.75" customHeight="1" hidden="1" thickBot="1" thickTop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/>
    </row>
    <row r="104" spans="1:17" ht="24.75" customHeight="1" hidden="1" thickBot="1" thickTop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/>
    </row>
    <row r="105" spans="1:17" ht="24.75" customHeight="1" hidden="1" thickBot="1" thickTop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/>
    </row>
    <row r="106" spans="1:17" ht="24.75" customHeight="1" hidden="1" thickBot="1" thickTop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/>
    </row>
    <row r="107" spans="1:17" ht="24.75" customHeight="1" hidden="1" thickBot="1" thickTop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/>
    </row>
    <row r="108" spans="1:17" ht="24.75" customHeight="1" hidden="1" thickBot="1" thickTop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/>
    </row>
    <row r="109" spans="1:17" ht="24.75" customHeight="1" hidden="1" thickBot="1" thickTop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/>
    </row>
    <row r="110" spans="1:17" ht="24.75" customHeight="1" hidden="1" thickBot="1" thickTop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/>
    </row>
    <row r="111" spans="1:17" ht="24.75" customHeight="1" hidden="1" thickBot="1" thickTop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/>
    </row>
    <row r="112" spans="1:17" ht="24.75" customHeight="1" hidden="1" thickBot="1" thickTop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/>
    </row>
    <row r="113" spans="1:17" ht="24.75" customHeight="1" hidden="1" thickBot="1" thickTop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/>
    </row>
    <row r="114" spans="1:17" ht="24.75" customHeight="1" hidden="1" thickBot="1" thickTop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/>
    </row>
    <row r="115" spans="1:17" ht="24.75" customHeight="1" hidden="1" thickBot="1" thickTop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/>
    </row>
    <row r="116" spans="1:17" ht="24.75" customHeight="1" hidden="1" thickBot="1" thickTop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/>
    </row>
    <row r="117" spans="1:17" ht="24.75" customHeight="1" hidden="1" thickBot="1" thickTop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/>
    </row>
    <row r="118" spans="1:17" ht="24.75" customHeight="1" hidden="1" thickBot="1" thickTop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/>
    </row>
    <row r="119" spans="1:17" ht="24.75" customHeight="1" hidden="1" thickBot="1" thickTop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/>
    </row>
    <row r="120" spans="1:17" ht="24.75" customHeight="1" hidden="1" thickBot="1" thickTop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/>
    </row>
    <row r="121" spans="1:17" ht="24.75" customHeight="1" hidden="1" thickBot="1" thickTop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/>
    </row>
    <row r="122" spans="1:17" ht="24.75" customHeight="1" hidden="1" thickBot="1" thickTop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/>
    </row>
    <row r="123" spans="1:17" ht="24.75" customHeight="1" hidden="1" thickBot="1" thickTop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/>
    </row>
    <row r="124" spans="1:17" ht="24.75" customHeight="1" hidden="1" thickBot="1" thickTop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/>
    </row>
    <row r="125" spans="1:17" ht="24.75" customHeight="1" hidden="1" thickBot="1" thickTop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/>
    </row>
    <row r="126" spans="1:17" ht="24.75" customHeight="1" hidden="1" thickBot="1" thickTop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/>
    </row>
    <row r="127" spans="1:17" ht="24.75" customHeight="1" hidden="1" thickBot="1" thickTop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/>
    </row>
    <row r="128" spans="1:17" ht="24.75" customHeight="1" hidden="1" thickBot="1" thickTop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/>
    </row>
    <row r="129" spans="1:17" ht="24.75" customHeight="1" hidden="1" thickBot="1" thickTop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/>
    </row>
    <row r="130" spans="1:17" ht="24.75" customHeight="1" hidden="1" thickBot="1" thickTop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/>
    </row>
    <row r="131" spans="1:17" ht="24.75" customHeight="1" hidden="1" thickBot="1" thickTop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/>
    </row>
    <row r="132" spans="1:17" ht="24.75" customHeight="1" hidden="1" thickBot="1" thickTop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/>
    </row>
    <row r="133" spans="1:17" ht="24.75" customHeight="1" hidden="1" thickBot="1" thickTop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/>
    </row>
    <row r="134" spans="1:17" ht="24.75" customHeight="1" hidden="1" thickBot="1" thickTop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/>
    </row>
    <row r="135" spans="1:17" ht="24.75" customHeight="1" hidden="1" thickBot="1" thickTop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/>
    </row>
    <row r="136" spans="1:17" ht="24.75" customHeight="1" hidden="1" thickBot="1" thickTop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/>
    </row>
    <row r="137" spans="1:17" ht="24.75" customHeight="1" hidden="1" thickBot="1" thickTop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/>
    </row>
    <row r="138" spans="1:17" ht="24.75" customHeight="1" hidden="1" thickBot="1" thickTop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/>
    </row>
    <row r="139" spans="1:17" ht="24.75" customHeight="1" hidden="1" thickBot="1" thickTop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/>
    </row>
    <row r="140" spans="1:17" ht="24.75" customHeight="1" hidden="1" thickBot="1" thickTop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/>
    </row>
    <row r="141" spans="1:17" ht="24.75" customHeight="1" hidden="1" thickBot="1" thickTop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/>
    </row>
    <row r="142" spans="1:17" ht="24.75" customHeight="1" hidden="1" thickBot="1" thickTop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/>
    </row>
    <row r="143" spans="1:17" ht="24.75" customHeight="1" hidden="1" thickBot="1" thickTop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/>
    </row>
    <row r="144" spans="1:17" ht="24.75" customHeight="1" hidden="1" thickBot="1" thickTop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/>
    </row>
    <row r="145" spans="1:17" ht="24.75" customHeight="1" hidden="1" thickBot="1" thickTop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/>
    </row>
    <row r="146" spans="1:17" ht="24.75" customHeight="1" hidden="1" thickBot="1" thickTop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/>
    </row>
    <row r="147" spans="1:17" ht="24.75" customHeight="1" hidden="1" thickBot="1" thickTop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/>
    </row>
    <row r="148" spans="1:17" ht="24.75" customHeight="1" hidden="1" thickBot="1" thickTop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/>
    </row>
    <row r="149" spans="1:17" ht="24.75" customHeight="1" hidden="1" thickBot="1" thickTop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/>
    </row>
    <row r="150" spans="1:17" ht="24.75" customHeight="1" hidden="1" thickBot="1" thickTop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/>
    </row>
    <row r="151" spans="1:17" ht="24.75" customHeight="1" hidden="1" thickBot="1" thickTop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/>
    </row>
    <row r="152" spans="1:17" ht="24.75" customHeight="1" hidden="1" thickBot="1" thickTop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/>
    </row>
    <row r="153" spans="1:17" ht="24.75" customHeight="1" hidden="1" thickBot="1" thickTop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/>
    </row>
    <row r="154" spans="1:17" ht="24.75" customHeight="1" hidden="1" thickBot="1" thickTop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/>
    </row>
    <row r="155" spans="1:17" ht="21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/>
    </row>
    <row r="156" spans="1:17" ht="21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/>
    </row>
    <row r="157" spans="1:17" ht="12.75" hidden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/>
    </row>
    <row r="158" spans="1:17" ht="21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/>
    </row>
    <row r="159" spans="1:17" ht="21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/>
    </row>
    <row r="160" spans="1:17" ht="21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/>
    </row>
    <row r="161" spans="1:17" ht="25.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/>
    </row>
    <row r="162" spans="1:17" ht="12.7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/>
    </row>
    <row r="163" spans="1:17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/>
    </row>
    <row r="164" spans="1:17" ht="12.7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/>
    </row>
    <row r="165" spans="1:16" ht="12.7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1:16" ht="12.7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1:16" ht="12.7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1:16" ht="12.7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ht="12.7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1:16" ht="12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1:16" ht="12.7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12.7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ht="12.7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6" ht="12.7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6" ht="12.7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 ht="12.7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 ht="12.7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1:16" ht="12.7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1:16" ht="12.7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1:16" ht="12.7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1:16" ht="12.7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2.7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2.7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2.7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1:16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1:16" ht="12.7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1:16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1:16" ht="12.7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1:16" ht="12.7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1:16" ht="12.7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1:16" ht="12.7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1:16" ht="12.7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1:16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1:16" ht="12.7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1:16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1:16" ht="12.7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1:16" ht="12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2.7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1:16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1:16" ht="12.7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1:16" ht="12.7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1:16" ht="12.7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1:16" ht="12.7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1:16" ht="12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1:16" ht="12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1:16" ht="12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1:16" ht="12.7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1:16" ht="12.7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1:16" ht="12.7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1:16" ht="12.7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1:16" ht="12.7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1:16" ht="12.7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1:16" ht="12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1:16" ht="12.7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1:16" ht="12.7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1:16" ht="12.7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1:16" ht="12.7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1:16" ht="12.7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1:16" ht="12.7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1:16" ht="12.7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1:16" ht="12.7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1:16" ht="12.7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1:16" ht="12.7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1:16" ht="12.7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12.7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1:16" ht="12.7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1:16" ht="12.7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1:16" ht="12.7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1:16" ht="12.7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1:16" ht="12.7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1:16" ht="12.7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1:16" ht="12.7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1:16" ht="12.7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1:16" ht="12.7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1:16" ht="12.7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</row>
    <row r="253" spans="1:16" ht="12.7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1:16" ht="12.7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</sheetData>
  <mergeCells count="3">
    <mergeCell ref="B1:G1"/>
    <mergeCell ref="B2:G2"/>
    <mergeCell ref="B3:G3"/>
  </mergeCells>
  <printOptions horizontalCentered="1" verticalCentered="1"/>
  <pageMargins left="0.5" right="0.5" top="0.25" bottom="0.25" header="0" footer="0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Q259"/>
  <sheetViews>
    <sheetView showGridLines="0" zoomScale="50" zoomScaleNormal="50" workbookViewId="0" topLeftCell="A1">
      <selection activeCell="F24" sqref="F24"/>
    </sheetView>
  </sheetViews>
  <sheetFormatPr defaultColWidth="9.140625" defaultRowHeight="12.75"/>
  <cols>
    <col min="1" max="1" width="12.7109375" style="22" customWidth="1"/>
    <col min="2" max="2" width="30.00390625" style="22" customWidth="1"/>
    <col min="3" max="3" width="29.8515625" style="22" customWidth="1"/>
    <col min="4" max="4" width="27.7109375" style="32" customWidth="1"/>
    <col min="5" max="5" width="12.7109375" style="22" customWidth="1"/>
    <col min="6" max="6" width="16.421875" style="22" customWidth="1"/>
    <col min="7" max="7" width="35.7109375" style="22" customWidth="1"/>
    <col min="8" max="8" width="8.140625" style="22" customWidth="1"/>
    <col min="9" max="9" width="27.7109375" style="22" customWidth="1"/>
    <col min="10" max="11" width="12.7109375" style="22" customWidth="1"/>
    <col min="12" max="12" width="5.7109375" style="22" customWidth="1"/>
    <col min="13" max="13" width="8.140625" style="22" customWidth="1"/>
    <col min="14" max="14" width="27.7109375" style="22" customWidth="1"/>
    <col min="15" max="15" width="12.7109375" style="22" customWidth="1"/>
    <col min="16" max="16" width="12.7109375" style="14" customWidth="1"/>
    <col min="17" max="30" width="12.7109375" style="22" customWidth="1"/>
    <col min="31" max="16384" width="9.140625" style="22" customWidth="1"/>
  </cols>
  <sheetData>
    <row r="1" spans="1:17" ht="27" customHeight="1">
      <c r="A1" s="47"/>
      <c r="B1" s="286" t="s">
        <v>153</v>
      </c>
      <c r="C1" s="286"/>
      <c r="D1" s="286"/>
      <c r="E1" s="286"/>
      <c r="F1" s="286"/>
      <c r="G1" s="286"/>
      <c r="H1" s="69"/>
      <c r="I1" s="69"/>
      <c r="J1" s="69"/>
      <c r="K1" s="69"/>
      <c r="L1" s="71"/>
      <c r="M1" s="71"/>
      <c r="N1" s="72"/>
      <c r="O1" s="72"/>
      <c r="P1" s="73"/>
      <c r="Q1"/>
    </row>
    <row r="2" spans="2:17" ht="25.5" customHeight="1">
      <c r="B2" s="291" t="s">
        <v>156</v>
      </c>
      <c r="C2" s="291"/>
      <c r="D2" s="291"/>
      <c r="E2" s="291"/>
      <c r="F2" s="291"/>
      <c r="G2" s="291"/>
      <c r="H2" s="74"/>
      <c r="I2" s="74"/>
      <c r="J2" s="74"/>
      <c r="K2" s="74"/>
      <c r="L2" s="74"/>
      <c r="M2" s="74"/>
      <c r="N2" s="74"/>
      <c r="O2" s="74"/>
      <c r="P2"/>
      <c r="Q2"/>
    </row>
    <row r="3" spans="1:17" ht="25.5" customHeight="1">
      <c r="A3" s="86"/>
      <c r="B3" s="293" t="s">
        <v>56</v>
      </c>
      <c r="C3" s="293"/>
      <c r="D3" s="293"/>
      <c r="E3" s="293"/>
      <c r="F3" s="293"/>
      <c r="G3" s="293"/>
      <c r="H3" s="69"/>
      <c r="I3" s="69"/>
      <c r="J3" s="69"/>
      <c r="K3" s="69"/>
      <c r="L3" s="69"/>
      <c r="M3" s="69"/>
      <c r="N3" s="69"/>
      <c r="O3" s="69"/>
      <c r="P3"/>
      <c r="Q3"/>
    </row>
    <row r="4" spans="1:8" ht="25.5" customHeight="1">
      <c r="A4" s="84"/>
      <c r="B4" s="87" t="s">
        <v>57</v>
      </c>
      <c r="C4" s="88"/>
      <c r="D4" s="88"/>
      <c r="E4" s="88"/>
      <c r="F4" s="88"/>
      <c r="G4" s="85"/>
      <c r="H4" s="70"/>
    </row>
    <row r="5" spans="1:14" ht="21" customHeight="1">
      <c r="A5" s="84"/>
      <c r="B5" s="89">
        <v>42</v>
      </c>
      <c r="C5" s="88" t="s">
        <v>58</v>
      </c>
      <c r="D5" s="90">
        <v>70</v>
      </c>
      <c r="E5" s="88" t="s">
        <v>59</v>
      </c>
      <c r="F5" s="90">
        <f>(D5*B5)</f>
        <v>2940</v>
      </c>
      <c r="G5" s="251"/>
      <c r="H5" s="70"/>
      <c r="I5" s="252"/>
      <c r="J5" s="252"/>
      <c r="K5" s="252"/>
      <c r="L5" s="252"/>
      <c r="M5" s="252"/>
      <c r="N5" s="252"/>
    </row>
    <row r="6" spans="1:14" ht="21" customHeight="1">
      <c r="A6" s="84"/>
      <c r="B6" s="88">
        <v>38</v>
      </c>
      <c r="C6" s="88" t="s">
        <v>60</v>
      </c>
      <c r="D6" s="90">
        <v>5</v>
      </c>
      <c r="E6" s="88" t="s">
        <v>59</v>
      </c>
      <c r="F6" s="90">
        <f>(D6*B6)</f>
        <v>190</v>
      </c>
      <c r="G6" s="85"/>
      <c r="H6" s="70"/>
      <c r="I6" s="252"/>
      <c r="J6" s="252"/>
      <c r="K6" s="252"/>
      <c r="L6" s="252"/>
      <c r="M6" s="252"/>
      <c r="N6" s="252"/>
    </row>
    <row r="7" spans="1:14" ht="24.75" customHeight="1">
      <c r="A7" s="84"/>
      <c r="B7" s="88"/>
      <c r="C7" s="88" t="s">
        <v>61</v>
      </c>
      <c r="D7" s="88"/>
      <c r="E7" s="88" t="s">
        <v>59</v>
      </c>
      <c r="F7" s="90">
        <v>125</v>
      </c>
      <c r="G7" s="85"/>
      <c r="H7" s="70"/>
      <c r="I7" s="252"/>
      <c r="J7" s="252"/>
      <c r="K7" s="252"/>
      <c r="L7" s="252"/>
      <c r="M7" s="252"/>
      <c r="N7" s="252"/>
    </row>
    <row r="8" spans="1:14" ht="24.75" customHeight="1">
      <c r="A8" s="84"/>
      <c r="B8" s="88" t="s">
        <v>21</v>
      </c>
      <c r="C8" s="88" t="s">
        <v>21</v>
      </c>
      <c r="D8" s="88"/>
      <c r="E8" s="88" t="s">
        <v>21</v>
      </c>
      <c r="F8" s="90" t="s">
        <v>21</v>
      </c>
      <c r="G8" s="85"/>
      <c r="H8" s="70"/>
      <c r="I8" s="252"/>
      <c r="J8" s="252"/>
      <c r="K8" s="252"/>
      <c r="L8" s="252"/>
      <c r="M8" s="252"/>
      <c r="N8" s="252"/>
    </row>
    <row r="9" spans="1:14" ht="24.75" customHeight="1">
      <c r="A9" s="84"/>
      <c r="B9" s="88"/>
      <c r="C9" s="88"/>
      <c r="D9" s="88"/>
      <c r="E9" s="88"/>
      <c r="F9" s="91" t="s">
        <v>62</v>
      </c>
      <c r="G9" s="85"/>
      <c r="H9" s="70"/>
      <c r="I9" s="252"/>
      <c r="J9" s="252"/>
      <c r="K9" s="252"/>
      <c r="L9" s="252"/>
      <c r="M9" s="252"/>
      <c r="N9" s="252"/>
    </row>
    <row r="10" spans="1:14" ht="24.75" customHeight="1">
      <c r="A10" s="84"/>
      <c r="B10" s="88"/>
      <c r="C10" s="88"/>
      <c r="D10" s="88" t="s">
        <v>24</v>
      </c>
      <c r="E10" s="88"/>
      <c r="F10" s="90">
        <f>SUM(F5:F9)</f>
        <v>3255</v>
      </c>
      <c r="G10" s="85"/>
      <c r="H10" s="70"/>
      <c r="I10" s="252"/>
      <c r="J10" s="252"/>
      <c r="K10" s="252"/>
      <c r="L10" s="252"/>
      <c r="M10" s="252"/>
      <c r="N10" s="252"/>
    </row>
    <row r="11" spans="1:9" ht="24.75" customHeight="1">
      <c r="A11" s="84"/>
      <c r="B11" s="88"/>
      <c r="C11" s="88"/>
      <c r="D11" s="88"/>
      <c r="E11" s="88"/>
      <c r="F11" s="88"/>
      <c r="G11" s="85"/>
      <c r="H11" s="70"/>
      <c r="I11" s="252"/>
    </row>
    <row r="12" spans="1:9" ht="24.75" customHeight="1">
      <c r="A12" s="84"/>
      <c r="B12" s="87" t="s">
        <v>63</v>
      </c>
      <c r="C12" s="88"/>
      <c r="D12" s="88"/>
      <c r="E12" s="88"/>
      <c r="F12" s="88"/>
      <c r="G12" s="85"/>
      <c r="H12" s="70"/>
      <c r="I12" s="252"/>
    </row>
    <row r="13" spans="1:9" ht="24.75" customHeight="1">
      <c r="A13" s="84"/>
      <c r="B13" s="88"/>
      <c r="C13" s="88" t="s">
        <v>64</v>
      </c>
      <c r="D13" s="92" t="s">
        <v>65</v>
      </c>
      <c r="E13" s="88"/>
      <c r="F13" s="90">
        <f>(B5*60)+125-400</f>
        <v>2245</v>
      </c>
      <c r="G13" s="85"/>
      <c r="H13" s="70"/>
      <c r="I13" s="252"/>
    </row>
    <row r="14" spans="1:9" ht="24.75" customHeight="1">
      <c r="A14" s="84"/>
      <c r="B14" s="88">
        <f>+B5</f>
        <v>42</v>
      </c>
      <c r="C14" s="88" t="s">
        <v>66</v>
      </c>
      <c r="D14" s="90">
        <v>10</v>
      </c>
      <c r="E14" s="88" t="s">
        <v>59</v>
      </c>
      <c r="F14" s="90">
        <f>(D14*B14)</f>
        <v>420</v>
      </c>
      <c r="G14" s="85"/>
      <c r="H14" s="70"/>
      <c r="I14" s="252"/>
    </row>
    <row r="15" spans="1:9" ht="24.75" customHeight="1">
      <c r="A15" s="84"/>
      <c r="B15" s="88"/>
      <c r="C15" s="88" t="s">
        <v>150</v>
      </c>
      <c r="D15" s="88"/>
      <c r="E15" s="88"/>
      <c r="F15" s="90">
        <v>400</v>
      </c>
      <c r="G15" s="85"/>
      <c r="H15" s="70"/>
      <c r="I15" s="252"/>
    </row>
    <row r="16" spans="1:9" ht="24.75" customHeight="1">
      <c r="A16" s="84"/>
      <c r="B16" s="88"/>
      <c r="C16" s="88" t="s">
        <v>67</v>
      </c>
      <c r="D16" s="88"/>
      <c r="E16" s="88"/>
      <c r="F16" s="90">
        <v>11.4</v>
      </c>
      <c r="G16" s="85"/>
      <c r="H16" s="70"/>
      <c r="I16" s="252"/>
    </row>
    <row r="17" spans="1:9" ht="24.75" customHeight="1">
      <c r="A17" s="84"/>
      <c r="B17" s="88"/>
      <c r="C17" s="88" t="s">
        <v>203</v>
      </c>
      <c r="D17" s="88"/>
      <c r="E17" s="88"/>
      <c r="F17" s="90">
        <f>113*0.41</f>
        <v>46.33</v>
      </c>
      <c r="G17" s="85"/>
      <c r="H17" s="70"/>
      <c r="I17" s="252"/>
    </row>
    <row r="18" spans="1:9" ht="24.75" customHeight="1">
      <c r="A18" s="84"/>
      <c r="B18" s="88"/>
      <c r="C18" s="88" t="s">
        <v>68</v>
      </c>
      <c r="D18" s="92" t="s">
        <v>65</v>
      </c>
      <c r="E18" s="88" t="s">
        <v>21</v>
      </c>
      <c r="F18" s="90">
        <f>34*0.41</f>
        <v>13.94</v>
      </c>
      <c r="G18" s="85"/>
      <c r="H18" s="70"/>
      <c r="I18" s="252"/>
    </row>
    <row r="19" spans="1:17" ht="24.75" customHeight="1">
      <c r="A19" s="84"/>
      <c r="B19" s="88"/>
      <c r="C19" s="88" t="s">
        <v>69</v>
      </c>
      <c r="D19" s="88"/>
      <c r="E19" s="88"/>
      <c r="F19" s="90">
        <v>10</v>
      </c>
      <c r="G19" s="85"/>
      <c r="H19" s="84"/>
      <c r="I19" s="75"/>
      <c r="J19" s="75"/>
      <c r="K19" s="75"/>
      <c r="L19" s="68"/>
      <c r="M19" s="68"/>
      <c r="N19" s="68"/>
      <c r="O19" s="68"/>
      <c r="P19" s="68"/>
      <c r="Q19"/>
    </row>
    <row r="20" spans="1:17" ht="24.75" customHeight="1">
      <c r="A20" s="84"/>
      <c r="B20" s="88"/>
      <c r="C20" s="88" t="s">
        <v>70</v>
      </c>
      <c r="D20" s="88"/>
      <c r="E20" s="88"/>
      <c r="F20" s="90">
        <v>50</v>
      </c>
      <c r="G20" s="85"/>
      <c r="H20" s="84"/>
      <c r="I20" s="75"/>
      <c r="J20" s="75"/>
      <c r="K20" s="75"/>
      <c r="L20" s="68"/>
      <c r="M20" s="68"/>
      <c r="N20" s="68"/>
      <c r="O20" s="68"/>
      <c r="P20" s="68"/>
      <c r="Q20"/>
    </row>
    <row r="21" spans="1:17" ht="24.75" customHeight="1">
      <c r="A21" s="84"/>
      <c r="B21" s="88"/>
      <c r="C21" s="88" t="s">
        <v>71</v>
      </c>
      <c r="D21" s="88"/>
      <c r="E21" s="88"/>
      <c r="F21" s="90">
        <v>30</v>
      </c>
      <c r="G21" s="85"/>
      <c r="H21" s="84"/>
      <c r="I21" s="75"/>
      <c r="J21" s="75"/>
      <c r="K21" s="75"/>
      <c r="L21" s="68"/>
      <c r="M21" s="68"/>
      <c r="N21" s="68"/>
      <c r="O21" s="68"/>
      <c r="P21" s="68"/>
      <c r="Q21"/>
    </row>
    <row r="22" spans="1:17" ht="24.75" customHeight="1">
      <c r="A22" s="84"/>
      <c r="B22" s="88"/>
      <c r="C22" s="88" t="s">
        <v>72</v>
      </c>
      <c r="D22" s="88"/>
      <c r="E22" s="88"/>
      <c r="F22" s="90">
        <v>0.83</v>
      </c>
      <c r="G22" s="85"/>
      <c r="H22" s="84"/>
      <c r="I22" s="75"/>
      <c r="J22" s="75"/>
      <c r="K22" s="75"/>
      <c r="L22" s="68"/>
      <c r="M22" s="68"/>
      <c r="N22" s="68"/>
      <c r="O22" s="68"/>
      <c r="P22" s="68"/>
      <c r="Q22"/>
    </row>
    <row r="23" spans="1:17" ht="24.75" customHeight="1">
      <c r="A23" s="84"/>
      <c r="B23" s="88"/>
      <c r="C23" s="88" t="s">
        <v>73</v>
      </c>
      <c r="D23" s="88"/>
      <c r="E23" s="88"/>
      <c r="F23" s="90">
        <v>18</v>
      </c>
      <c r="G23" s="85"/>
      <c r="H23" s="84"/>
      <c r="I23" s="75"/>
      <c r="J23" s="75"/>
      <c r="K23" s="75"/>
      <c r="L23" s="68"/>
      <c r="M23" s="68"/>
      <c r="N23" s="68"/>
      <c r="O23" s="68"/>
      <c r="P23" s="68"/>
      <c r="Q23"/>
    </row>
    <row r="24" spans="1:17" ht="24.75" customHeight="1">
      <c r="A24" s="84"/>
      <c r="B24" s="88"/>
      <c r="C24" s="88" t="s">
        <v>74</v>
      </c>
      <c r="D24" s="92" t="s">
        <v>65</v>
      </c>
      <c r="E24" s="88"/>
      <c r="F24" s="90">
        <f>B6*0.25</f>
        <v>9.5</v>
      </c>
      <c r="G24" s="85"/>
      <c r="H24" s="84"/>
      <c r="I24" s="75"/>
      <c r="J24" s="75"/>
      <c r="K24" s="75"/>
      <c r="L24" s="68"/>
      <c r="M24" s="68"/>
      <c r="N24" s="68"/>
      <c r="O24" s="68"/>
      <c r="P24" s="68"/>
      <c r="Q24"/>
    </row>
    <row r="25" spans="1:17" ht="24.75" customHeight="1">
      <c r="A25" s="68"/>
      <c r="B25" s="88"/>
      <c r="C25" s="88"/>
      <c r="D25" s="88"/>
      <c r="E25" s="88"/>
      <c r="F25" s="91" t="s">
        <v>62</v>
      </c>
      <c r="G25" s="75"/>
      <c r="H25" s="75"/>
      <c r="I25" s="75"/>
      <c r="J25" s="75"/>
      <c r="K25" s="75"/>
      <c r="L25" s="68"/>
      <c r="M25" s="68"/>
      <c r="N25" s="68"/>
      <c r="O25" s="68"/>
      <c r="P25" s="68"/>
      <c r="Q25"/>
    </row>
    <row r="26" spans="1:17" ht="24.75" customHeight="1">
      <c r="A26" s="68"/>
      <c r="B26" s="88"/>
      <c r="C26" s="88"/>
      <c r="D26" s="88" t="s">
        <v>24</v>
      </c>
      <c r="E26" s="88"/>
      <c r="F26" s="90">
        <f>SUM(F13:F25)</f>
        <v>3255</v>
      </c>
      <c r="G26" s="75"/>
      <c r="H26" s="75"/>
      <c r="I26" s="75"/>
      <c r="J26" s="75"/>
      <c r="K26" s="75"/>
      <c r="L26" s="68"/>
      <c r="M26" s="68"/>
      <c r="N26" s="68"/>
      <c r="O26" s="68"/>
      <c r="P26" s="68"/>
      <c r="Q26"/>
    </row>
    <row r="27" spans="1:17" ht="24.75" customHeight="1">
      <c r="A27" s="68"/>
      <c r="B27" s="88"/>
      <c r="C27" s="88"/>
      <c r="D27" s="88"/>
      <c r="E27" s="88"/>
      <c r="F27" s="88"/>
      <c r="G27" s="75"/>
      <c r="H27" s="75"/>
      <c r="I27" s="75"/>
      <c r="J27" s="75"/>
      <c r="K27" s="75"/>
      <c r="L27" s="68"/>
      <c r="M27" s="68"/>
      <c r="N27" s="68"/>
      <c r="O27" s="68"/>
      <c r="P27" s="68"/>
      <c r="Q27"/>
    </row>
    <row r="28" spans="1:17" ht="24.75" customHeight="1">
      <c r="A28" s="68"/>
      <c r="B28" s="88"/>
      <c r="C28" s="88"/>
      <c r="D28" s="88"/>
      <c r="E28" s="88"/>
      <c r="F28" s="88"/>
      <c r="G28" s="75"/>
      <c r="H28" s="75"/>
      <c r="I28" s="75"/>
      <c r="J28" s="75"/>
      <c r="K28" s="75"/>
      <c r="L28" s="68"/>
      <c r="M28" s="68"/>
      <c r="N28" s="68"/>
      <c r="O28" s="68"/>
      <c r="P28" s="68"/>
      <c r="Q28"/>
    </row>
    <row r="29" spans="1:17" ht="24.75" customHeight="1">
      <c r="A29" s="68"/>
      <c r="B29" s="88"/>
      <c r="C29" s="88" t="s">
        <v>75</v>
      </c>
      <c r="D29" s="88"/>
      <c r="E29" s="88"/>
      <c r="F29" s="90">
        <f>(F10-F26)</f>
        <v>0</v>
      </c>
      <c r="G29" s="75"/>
      <c r="H29" s="75"/>
      <c r="I29" s="75"/>
      <c r="J29" s="75"/>
      <c r="K29" s="75"/>
      <c r="L29" s="68"/>
      <c r="M29" s="68"/>
      <c r="N29" s="68"/>
      <c r="O29" s="68"/>
      <c r="P29" s="68"/>
      <c r="Q29"/>
    </row>
    <row r="30" spans="1:17" ht="24.75" customHeight="1">
      <c r="A30" s="68"/>
      <c r="B30" s="68"/>
      <c r="C30" s="68"/>
      <c r="D30" s="75"/>
      <c r="E30" s="75"/>
      <c r="F30" s="75"/>
      <c r="G30" s="75"/>
      <c r="H30" s="75"/>
      <c r="I30" s="75"/>
      <c r="J30" s="75"/>
      <c r="K30" s="75"/>
      <c r="L30" s="68"/>
      <c r="M30" s="68"/>
      <c r="N30" s="68"/>
      <c r="O30" s="68"/>
      <c r="P30" s="68"/>
      <c r="Q30"/>
    </row>
    <row r="31" spans="1:17" ht="24.75" customHeight="1">
      <c r="A31" s="68"/>
      <c r="B31" s="68"/>
      <c r="C31" s="68"/>
      <c r="D31" s="75"/>
      <c r="E31" s="75"/>
      <c r="F31" s="75"/>
      <c r="G31" s="75"/>
      <c r="H31" s="75"/>
      <c r="I31" s="75"/>
      <c r="J31" s="75"/>
      <c r="K31" s="75"/>
      <c r="L31" s="68"/>
      <c r="M31" s="68"/>
      <c r="N31" s="68"/>
      <c r="O31" s="68"/>
      <c r="P31" s="68"/>
      <c r="Q31"/>
    </row>
    <row r="32" spans="1:17" ht="24.75" customHeight="1">
      <c r="A32" s="68"/>
      <c r="B32" s="68"/>
      <c r="C32" s="68"/>
      <c r="D32" s="75"/>
      <c r="E32" s="75"/>
      <c r="F32" s="75"/>
      <c r="G32" s="75"/>
      <c r="H32" s="75"/>
      <c r="I32" s="75"/>
      <c r="J32" s="75"/>
      <c r="K32" s="75"/>
      <c r="L32" s="68"/>
      <c r="M32" s="68"/>
      <c r="N32" s="68"/>
      <c r="O32" s="68"/>
      <c r="P32" s="68"/>
      <c r="Q32"/>
    </row>
    <row r="33" spans="1:17" ht="24.75" customHeight="1">
      <c r="A33" s="68"/>
      <c r="B33" s="68"/>
      <c r="C33" s="68"/>
      <c r="D33" s="75"/>
      <c r="E33" s="75"/>
      <c r="F33" s="75"/>
      <c r="G33" s="75"/>
      <c r="H33" s="75"/>
      <c r="I33" s="75"/>
      <c r="J33" s="75"/>
      <c r="K33" s="75"/>
      <c r="L33" s="68"/>
      <c r="M33" s="68"/>
      <c r="N33" s="68"/>
      <c r="O33" s="68"/>
      <c r="P33" s="68"/>
      <c r="Q33"/>
    </row>
    <row r="34" spans="1:17" ht="24.75" customHeight="1">
      <c r="A34" s="68"/>
      <c r="B34" s="68"/>
      <c r="C34" s="68"/>
      <c r="D34" s="75"/>
      <c r="E34" s="75"/>
      <c r="F34" s="75"/>
      <c r="G34" s="75"/>
      <c r="H34" s="75"/>
      <c r="I34" s="75"/>
      <c r="J34" s="75"/>
      <c r="K34" s="75"/>
      <c r="L34" s="68"/>
      <c r="M34" s="68"/>
      <c r="N34" s="68"/>
      <c r="O34" s="68"/>
      <c r="P34" s="68"/>
      <c r="Q34"/>
    </row>
    <row r="35" spans="1:17" ht="24.75" customHeight="1">
      <c r="A35" s="68"/>
      <c r="B35" s="68"/>
      <c r="C35" s="68"/>
      <c r="D35" s="75"/>
      <c r="E35" s="75"/>
      <c r="F35" s="75"/>
      <c r="G35" s="75"/>
      <c r="H35" s="75"/>
      <c r="I35" s="75"/>
      <c r="J35" s="75"/>
      <c r="K35" s="75"/>
      <c r="L35" s="68"/>
      <c r="M35" s="68"/>
      <c r="N35" s="68"/>
      <c r="O35" s="68"/>
      <c r="P35" s="68"/>
      <c r="Q35"/>
    </row>
    <row r="36" spans="1:17" ht="24.75" customHeight="1">
      <c r="A36" s="68"/>
      <c r="B36" s="68"/>
      <c r="C36" s="68"/>
      <c r="D36" s="75"/>
      <c r="E36" s="75"/>
      <c r="F36" s="75"/>
      <c r="G36" s="75"/>
      <c r="H36" s="75"/>
      <c r="I36" s="75"/>
      <c r="J36" s="75"/>
      <c r="K36" s="75"/>
      <c r="L36" s="68"/>
      <c r="M36" s="68"/>
      <c r="N36" s="68"/>
      <c r="O36" s="68"/>
      <c r="P36" s="68"/>
      <c r="Q36"/>
    </row>
    <row r="37" spans="1:17" ht="24.75" customHeight="1">
      <c r="A37" s="68"/>
      <c r="B37" s="68"/>
      <c r="C37" s="68"/>
      <c r="D37" s="75"/>
      <c r="E37" s="75"/>
      <c r="F37" s="75"/>
      <c r="G37" s="75"/>
      <c r="H37" s="75"/>
      <c r="I37" s="75"/>
      <c r="J37" s="75"/>
      <c r="K37" s="75"/>
      <c r="L37" s="68"/>
      <c r="M37" s="68"/>
      <c r="N37" s="68"/>
      <c r="O37" s="68"/>
      <c r="P37" s="68"/>
      <c r="Q37"/>
    </row>
    <row r="38" spans="1:17" ht="24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/>
    </row>
    <row r="39" spans="1:17" ht="24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/>
    </row>
    <row r="40" spans="1:17" ht="24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/>
    </row>
    <row r="41" spans="1:17" ht="24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/>
    </row>
    <row r="42" spans="1:17" ht="24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/>
    </row>
    <row r="43" spans="1:17" ht="24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/>
    </row>
    <row r="44" spans="1:17" ht="24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/>
    </row>
    <row r="45" spans="1:17" ht="24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/>
    </row>
    <row r="46" spans="1:17" ht="24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/>
    </row>
    <row r="47" spans="1:17" ht="24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/>
    </row>
    <row r="48" spans="1:17" ht="24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/>
    </row>
    <row r="49" spans="1:17" ht="24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/>
    </row>
    <row r="50" spans="1:17" ht="24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/>
    </row>
    <row r="51" spans="1:17" ht="24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/>
    </row>
    <row r="52" spans="1:17" ht="24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/>
    </row>
    <row r="53" spans="1:17" ht="24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/>
    </row>
    <row r="54" spans="1:17" ht="24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/>
    </row>
    <row r="55" spans="1:17" ht="24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/>
    </row>
    <row r="56" spans="1:17" ht="24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/>
    </row>
    <row r="57" spans="1:17" ht="24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/>
    </row>
    <row r="58" spans="1:17" ht="24.75" customHeight="1" hidden="1" thickBot="1" thickTop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/>
    </row>
    <row r="59" spans="1:17" ht="24.75" customHeight="1" hidden="1" thickBot="1" thickTop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/>
    </row>
    <row r="60" spans="1:17" ht="24.75" customHeight="1" hidden="1" thickBot="1" thickTop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/>
    </row>
    <row r="61" spans="1:17" ht="24.75" customHeight="1" hidden="1" thickBot="1" thickTop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/>
    </row>
    <row r="62" spans="1:17" ht="24.75" customHeight="1" hidden="1" thickBot="1" thickTop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/>
    </row>
    <row r="63" spans="1:17" ht="24.75" customHeight="1" hidden="1" thickBot="1" thickTop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/>
    </row>
    <row r="64" spans="1:17" ht="24.75" customHeight="1" hidden="1" thickBot="1" thickTop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/>
    </row>
    <row r="65" spans="1:17" ht="24.75" customHeight="1" hidden="1" thickBot="1" thickTop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/>
    </row>
    <row r="66" spans="1:17" ht="24.75" customHeight="1" hidden="1" thickBot="1" thickTop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/>
    </row>
    <row r="67" spans="1:17" ht="24.75" customHeight="1" hidden="1" thickBot="1" thickTop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/>
    </row>
    <row r="68" spans="1:17" ht="24.75" customHeight="1" hidden="1" thickBot="1" thickTop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/>
    </row>
    <row r="69" spans="1:17" ht="24.75" customHeight="1" hidden="1" thickBot="1" thickTop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/>
    </row>
    <row r="70" spans="1:17" ht="24.75" customHeight="1" hidden="1" thickBot="1" thickTop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/>
    </row>
    <row r="71" spans="1:17" ht="24.75" customHeight="1" hidden="1" thickBot="1" thickTop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/>
    </row>
    <row r="72" spans="1:17" ht="24.75" customHeight="1" hidden="1" thickBot="1" thickTop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/>
    </row>
    <row r="73" spans="1:17" ht="24.75" customHeight="1" hidden="1" thickBot="1" thickTop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/>
    </row>
    <row r="74" spans="1:17" ht="24.75" customHeight="1" hidden="1" thickBot="1" thickTop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/>
    </row>
    <row r="75" spans="1:17" ht="24.75" customHeight="1" hidden="1" thickBot="1" thickTop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/>
    </row>
    <row r="76" spans="1:17" ht="24.75" customHeight="1" hidden="1" thickBot="1" thickTop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/>
    </row>
    <row r="77" spans="1:17" ht="24.75" customHeight="1" hidden="1" thickBot="1" thickTop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/>
    </row>
    <row r="78" spans="1:17" ht="24.75" customHeight="1" hidden="1" thickBot="1" thickTop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/>
    </row>
    <row r="79" spans="1:17" ht="24.75" customHeight="1" hidden="1" thickBot="1" thickTop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/>
    </row>
    <row r="80" spans="1:17" ht="24.75" customHeight="1" hidden="1" thickBot="1" thickTop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/>
    </row>
    <row r="81" spans="1:17" ht="24.75" customHeight="1" hidden="1" thickBot="1" thickTop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/>
    </row>
    <row r="82" spans="1:17" ht="24.75" customHeight="1" hidden="1" thickBot="1" thickTop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/>
    </row>
    <row r="83" spans="1:17" ht="24.75" customHeight="1" hidden="1" thickBot="1" thickTop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/>
    </row>
    <row r="84" spans="1:17" ht="24.75" customHeight="1" hidden="1" thickBot="1" thickTop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/>
    </row>
    <row r="85" spans="1:17" ht="24.75" customHeight="1" hidden="1" thickBot="1" thickTop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/>
    </row>
    <row r="86" spans="1:17" ht="24.75" customHeight="1" hidden="1" thickBot="1" thickTop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/>
    </row>
    <row r="87" spans="1:17" ht="24.75" customHeight="1" hidden="1" thickBot="1" thickTop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/>
    </row>
    <row r="88" spans="1:17" ht="24.75" customHeight="1" hidden="1" thickBot="1" thickTop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/>
    </row>
    <row r="89" spans="1:17" ht="24.75" customHeight="1" hidden="1" thickBot="1" thickTop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/>
    </row>
    <row r="90" spans="1:17" ht="24.75" customHeight="1" hidden="1" thickBot="1" thickTop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/>
    </row>
    <row r="91" spans="1:17" ht="24.75" customHeight="1" hidden="1" thickBot="1" thickTop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/>
    </row>
    <row r="92" spans="1:17" ht="24.75" customHeight="1" hidden="1" thickBot="1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/>
    </row>
    <row r="93" spans="1:17" ht="24.75" customHeight="1" hidden="1" thickBot="1" thickTop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/>
    </row>
    <row r="94" spans="1:17" ht="24.75" customHeight="1" hidden="1" thickBot="1" thickTop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/>
    </row>
    <row r="95" spans="1:17" ht="24.75" customHeight="1" hidden="1" thickBot="1" thickTop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/>
    </row>
    <row r="96" spans="1:17" ht="24.75" customHeight="1" hidden="1" thickBot="1" thickTop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/>
    </row>
    <row r="97" spans="1:17" ht="24.75" customHeight="1" hidden="1" thickBot="1" thickTop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/>
    </row>
    <row r="98" spans="1:17" ht="24.75" customHeight="1" hidden="1" thickBot="1" thickTop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/>
    </row>
    <row r="99" spans="1:17" ht="24.75" customHeight="1" hidden="1" thickBot="1" thickTop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/>
    </row>
    <row r="100" spans="1:17" ht="24.75" customHeight="1" hidden="1" thickBot="1" thickTop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/>
    </row>
    <row r="101" spans="1:17" ht="24.75" customHeight="1" hidden="1" thickBot="1" thickTop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/>
    </row>
    <row r="102" spans="1:17" ht="24.75" customHeight="1" hidden="1" thickBot="1" thickTop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/>
    </row>
    <row r="103" spans="1:17" ht="24.75" customHeight="1" hidden="1" thickBot="1" thickTop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/>
    </row>
    <row r="104" spans="1:17" ht="24.75" customHeight="1" hidden="1" thickBot="1" thickTop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/>
    </row>
    <row r="105" spans="1:17" ht="24.75" customHeight="1" hidden="1" thickBot="1" thickTop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/>
    </row>
    <row r="106" spans="1:17" ht="24.75" customHeight="1" hidden="1" thickBot="1" thickTop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/>
    </row>
    <row r="107" spans="1:17" ht="24.75" customHeight="1" hidden="1" thickBot="1" thickTop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/>
    </row>
    <row r="108" spans="1:17" ht="24.75" customHeight="1" hidden="1" thickBot="1" thickTop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/>
    </row>
    <row r="109" spans="1:17" ht="24.75" customHeight="1" hidden="1" thickBot="1" thickTop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/>
    </row>
    <row r="110" spans="1:17" ht="24.75" customHeight="1" hidden="1" thickBot="1" thickTop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/>
    </row>
    <row r="111" spans="1:17" ht="24.75" customHeight="1" hidden="1" thickBot="1" thickTop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/>
    </row>
    <row r="112" spans="1:17" ht="24.75" customHeight="1" hidden="1" thickBot="1" thickTop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/>
    </row>
    <row r="113" spans="1:17" ht="24.75" customHeight="1" hidden="1" thickBot="1" thickTop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/>
    </row>
    <row r="114" spans="1:17" ht="24.75" customHeight="1" hidden="1" thickBot="1" thickTop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/>
    </row>
    <row r="115" spans="1:17" ht="24.75" customHeight="1" hidden="1" thickBot="1" thickTop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/>
    </row>
    <row r="116" spans="1:17" ht="24.75" customHeight="1" hidden="1" thickBot="1" thickTop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/>
    </row>
    <row r="117" spans="1:17" ht="24.75" customHeight="1" hidden="1" thickBot="1" thickTop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/>
    </row>
    <row r="118" spans="1:17" ht="24.75" customHeight="1" hidden="1" thickBot="1" thickTop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/>
    </row>
    <row r="119" spans="1:17" ht="24.75" customHeight="1" hidden="1" thickBot="1" thickTop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/>
    </row>
    <row r="120" spans="1:17" ht="24.75" customHeight="1" hidden="1" thickBot="1" thickTop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/>
    </row>
    <row r="121" spans="1:17" ht="24.75" customHeight="1" hidden="1" thickBot="1" thickTop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/>
    </row>
    <row r="122" spans="1:17" ht="24.75" customHeight="1" hidden="1" thickBot="1" thickTop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/>
    </row>
    <row r="123" spans="1:17" ht="24.75" customHeight="1" hidden="1" thickBot="1" thickTop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/>
    </row>
    <row r="124" spans="1:17" ht="24.75" customHeight="1" hidden="1" thickBot="1" thickTop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/>
    </row>
    <row r="125" spans="1:17" ht="24.75" customHeight="1" hidden="1" thickBot="1" thickTop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/>
    </row>
    <row r="126" spans="1:17" ht="24.75" customHeight="1" hidden="1" thickBot="1" thickTop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/>
    </row>
    <row r="127" spans="1:17" ht="24.75" customHeight="1" hidden="1" thickBot="1" thickTop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/>
    </row>
    <row r="128" spans="1:17" ht="24.75" customHeight="1" hidden="1" thickBot="1" thickTop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/>
    </row>
    <row r="129" spans="1:17" ht="24.75" customHeight="1" hidden="1" thickBot="1" thickTop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/>
    </row>
    <row r="130" spans="1:17" ht="24.75" customHeight="1" hidden="1" thickBot="1" thickTop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/>
    </row>
    <row r="131" spans="1:17" ht="24.75" customHeight="1" hidden="1" thickBot="1" thickTop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/>
    </row>
    <row r="132" spans="1:17" ht="24.75" customHeight="1" hidden="1" thickBot="1" thickTop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/>
    </row>
    <row r="133" spans="1:17" ht="24.75" customHeight="1" hidden="1" thickBot="1" thickTop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/>
    </row>
    <row r="134" spans="1:17" ht="24.75" customHeight="1" hidden="1" thickBot="1" thickTop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/>
    </row>
    <row r="135" spans="1:17" ht="24.75" customHeight="1" hidden="1" thickBot="1" thickTop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/>
    </row>
    <row r="136" spans="1:17" ht="24.75" customHeight="1" hidden="1" thickBot="1" thickTop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/>
    </row>
    <row r="137" spans="1:17" ht="24.75" customHeight="1" hidden="1" thickBot="1" thickTop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/>
    </row>
    <row r="138" spans="1:17" ht="24.75" customHeight="1" hidden="1" thickBot="1" thickTop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/>
    </row>
    <row r="139" spans="1:17" ht="24.75" customHeight="1" hidden="1" thickBot="1" thickTop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/>
    </row>
    <row r="140" spans="1:17" ht="24.75" customHeight="1" hidden="1" thickBot="1" thickTop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/>
    </row>
    <row r="141" spans="1:17" ht="24.75" customHeight="1" hidden="1" thickBot="1" thickTop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/>
    </row>
    <row r="142" spans="1:17" ht="24.75" customHeight="1" hidden="1" thickBot="1" thickTop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/>
    </row>
    <row r="143" spans="1:17" ht="24.75" customHeight="1" hidden="1" thickBot="1" thickTop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/>
    </row>
    <row r="144" spans="1:17" ht="24.75" customHeight="1" hidden="1" thickBot="1" thickTop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/>
    </row>
    <row r="145" spans="1:17" ht="24.75" customHeight="1" hidden="1" thickBot="1" thickTop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/>
    </row>
    <row r="146" spans="1:17" ht="24.75" customHeight="1" hidden="1" thickBot="1" thickTop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/>
    </row>
    <row r="147" spans="1:17" ht="24.75" customHeight="1" hidden="1" thickBot="1" thickTop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/>
    </row>
    <row r="148" spans="1:17" ht="24.75" customHeight="1" hidden="1" thickBot="1" thickTop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/>
    </row>
    <row r="149" spans="1:17" ht="24.75" customHeight="1" hidden="1" thickBot="1" thickTop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/>
    </row>
    <row r="150" spans="1:17" ht="24.75" customHeight="1" hidden="1" thickBot="1" thickTop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/>
    </row>
    <row r="151" spans="1:17" ht="24.75" customHeight="1" hidden="1" thickBot="1" thickTop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/>
    </row>
    <row r="152" spans="1:17" ht="21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/>
    </row>
    <row r="153" spans="1:17" ht="21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/>
    </row>
    <row r="154" spans="1:17" ht="12.75" hidden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/>
    </row>
    <row r="155" spans="1:17" ht="21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/>
    </row>
    <row r="156" spans="1:17" ht="21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/>
    </row>
    <row r="157" spans="1:17" ht="21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/>
    </row>
    <row r="158" spans="1:17" ht="25.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/>
    </row>
    <row r="159" spans="1:17" ht="12.7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/>
    </row>
    <row r="160" spans="1:17" ht="12.7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/>
    </row>
    <row r="161" spans="1:17" ht="12.7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/>
    </row>
    <row r="162" spans="1:16" ht="12.7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1:16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1:16" ht="12.7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1:16" ht="12.7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1:16" ht="12.7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1:16" ht="12.7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1:16" ht="12.7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ht="12.7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1:16" ht="12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1:16" ht="12.7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12.7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ht="12.7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6" ht="12.7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6" ht="12.7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 ht="12.7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 ht="12.7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1:16" ht="12.7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1:16" ht="12.7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1:16" ht="12.7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1:16" ht="12.7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2.7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2.7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2.7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1:16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1:16" ht="12.7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1:16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1:16" ht="12.7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1:16" ht="12.7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1:16" ht="12.7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1:16" ht="12.7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1:16" ht="12.7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1:16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1:16" ht="12.7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1:16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1:16" ht="12.7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1:16" ht="12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2.7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1:16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1:16" ht="12.7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1:16" ht="12.7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1:16" ht="12.7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1:16" ht="12.7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1:16" ht="12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1:16" ht="12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1:16" ht="12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1:16" ht="12.7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1:16" ht="12.7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1:16" ht="12.7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1:16" ht="12.7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1:16" ht="12.7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1:16" ht="12.7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1:16" ht="12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1:16" ht="12.7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1:16" ht="12.7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1:16" ht="12.7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1:16" ht="12.7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1:16" ht="12.7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1:16" ht="12.7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1:16" ht="12.7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1:16" ht="12.7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1:16" ht="12.7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1:16" ht="12.7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1:16" ht="12.7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12.7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1:16" ht="12.7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1:16" ht="12.7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1:16" ht="12.7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1:16" ht="12.7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1:16" ht="12.7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1:16" ht="12.7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1:16" ht="12.7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1:16" ht="12.7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1:16" ht="12.7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</sheetData>
  <mergeCells count="3">
    <mergeCell ref="B1:G1"/>
    <mergeCell ref="B2:G2"/>
    <mergeCell ref="B3:G3"/>
  </mergeCells>
  <printOptions horizontalCentered="1" verticalCentered="1"/>
  <pageMargins left="0.5" right="0.5" top="0.25" bottom="0.25" header="0" footer="0"/>
  <pageSetup fitToHeight="1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DG433"/>
  <sheetViews>
    <sheetView showGridLines="0" showZeros="0" zoomScale="50" zoomScaleNormal="50" workbookViewId="0" topLeftCell="H4">
      <selection activeCell="P5" sqref="P5"/>
    </sheetView>
  </sheetViews>
  <sheetFormatPr defaultColWidth="9.140625" defaultRowHeight="12.75"/>
  <cols>
    <col min="1" max="1" width="7.7109375" style="127" customWidth="1"/>
    <col min="2" max="2" width="22.7109375" style="97" customWidth="1"/>
    <col min="3" max="3" width="4.7109375" style="103" customWidth="1"/>
    <col min="4" max="4" width="9.00390625" style="97" customWidth="1"/>
    <col min="5" max="5" width="22.7109375" style="97" customWidth="1"/>
    <col min="6" max="6" width="5.57421875" style="103" customWidth="1"/>
    <col min="7" max="7" width="9.00390625" style="97" customWidth="1"/>
    <col min="8" max="8" width="22.7109375" style="132" customWidth="1"/>
    <col min="9" max="9" width="5.28125" style="103" customWidth="1"/>
    <col min="10" max="10" width="7.7109375" style="97" customWidth="1"/>
    <col min="11" max="11" width="22.7109375" style="132" customWidth="1"/>
    <col min="12" max="12" width="4.7109375" style="103" customWidth="1"/>
    <col min="13" max="13" width="9.00390625" style="97" customWidth="1"/>
    <col min="14" max="14" width="22.7109375" style="132" customWidth="1"/>
    <col min="15" max="15" width="4.7109375" style="103" customWidth="1"/>
    <col min="16" max="16" width="9.00390625" style="97" customWidth="1"/>
    <col min="17" max="17" width="22.7109375" style="132" customWidth="1"/>
    <col min="18" max="18" width="4.7109375" style="103" customWidth="1"/>
    <col min="19" max="19" width="7.7109375" style="97" customWidth="1"/>
    <col min="20" max="20" width="22.7109375" style="97" customWidth="1"/>
    <col min="21" max="21" width="4.7109375" style="103" customWidth="1"/>
    <col min="22" max="22" width="9.140625" style="97" customWidth="1"/>
    <col min="23" max="23" width="22.7109375" style="97" customWidth="1"/>
    <col min="24" max="24" width="7.7109375" style="103" customWidth="1"/>
    <col min="25" max="16384" width="9.140625" style="97" customWidth="1"/>
  </cols>
  <sheetData>
    <row r="1" spans="1:24" ht="35.25">
      <c r="A1" s="93" t="s">
        <v>157</v>
      </c>
      <c r="B1" s="1"/>
      <c r="C1" s="93"/>
      <c r="D1" s="94"/>
      <c r="E1" s="95"/>
      <c r="F1" s="95"/>
      <c r="G1" s="94"/>
      <c r="H1" s="95"/>
      <c r="I1" s="95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6"/>
    </row>
    <row r="2" spans="1:24" ht="26.25">
      <c r="A2" s="98" t="s">
        <v>158</v>
      </c>
      <c r="B2" s="1"/>
      <c r="C2" s="98"/>
      <c r="D2" s="94"/>
      <c r="E2" s="95"/>
      <c r="F2" s="95"/>
      <c r="G2" s="94"/>
      <c r="H2" s="95"/>
      <c r="I2" s="95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6"/>
    </row>
    <row r="3" spans="1:25" ht="19.5" customHeight="1">
      <c r="A3" s="98"/>
      <c r="B3" s="1"/>
      <c r="C3" s="98"/>
      <c r="D3" s="94"/>
      <c r="E3" s="95"/>
      <c r="F3" s="95"/>
      <c r="G3" s="94"/>
      <c r="H3" s="95"/>
      <c r="I3" s="95"/>
      <c r="J3" s="94"/>
      <c r="K3" s="99" t="s">
        <v>76</v>
      </c>
      <c r="L3" s="100">
        <v>1</v>
      </c>
      <c r="M3" s="101" t="s">
        <v>77</v>
      </c>
      <c r="N3" s="102">
        <v>16</v>
      </c>
      <c r="R3" s="94"/>
      <c r="S3" s="94"/>
      <c r="T3" s="94"/>
      <c r="U3" s="94"/>
      <c r="V3" s="94"/>
      <c r="W3" s="94"/>
      <c r="X3" s="94"/>
      <c r="Y3" s="94"/>
    </row>
    <row r="4" spans="1:25" ht="19.5" customHeight="1">
      <c r="A4" s="104" t="s">
        <v>78</v>
      </c>
      <c r="B4" s="105" t="s">
        <v>118</v>
      </c>
      <c r="C4" s="105" t="s">
        <v>79</v>
      </c>
      <c r="D4" s="100" t="s">
        <v>80</v>
      </c>
      <c r="E4" s="100"/>
      <c r="F4" s="105" t="s">
        <v>79</v>
      </c>
      <c r="G4" s="100" t="s">
        <v>80</v>
      </c>
      <c r="H4" s="106"/>
      <c r="I4" s="100"/>
      <c r="K4" s="107"/>
      <c r="L4" s="100"/>
      <c r="M4" s="107"/>
      <c r="O4" s="97"/>
      <c r="R4" s="100"/>
      <c r="S4" s="107"/>
      <c r="T4" s="107"/>
      <c r="U4" s="107"/>
      <c r="V4" s="107"/>
      <c r="W4" s="108"/>
      <c r="X4" s="105"/>
      <c r="Y4" s="108"/>
    </row>
    <row r="5" spans="1:111" ht="19.5" customHeight="1">
      <c r="A5" s="109">
        <v>1</v>
      </c>
      <c r="B5" s="59" t="str">
        <f>Qualify!C4</f>
        <v>Bartz, Randy</v>
      </c>
      <c r="C5" s="110">
        <f>+L3+6</f>
        <v>7</v>
      </c>
      <c r="D5" s="129">
        <v>211</v>
      </c>
      <c r="E5" s="215" t="str">
        <f>IF(D5&gt;D6,B5,B6)</f>
        <v>Holets, Ken</v>
      </c>
      <c r="F5" s="279">
        <f>+L3+4</f>
        <v>5</v>
      </c>
      <c r="G5" s="214">
        <v>215</v>
      </c>
      <c r="H5" s="100"/>
      <c r="I5" s="105" t="s">
        <v>79</v>
      </c>
      <c r="J5" s="100" t="s">
        <v>80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5"/>
      <c r="X5" s="105"/>
      <c r="Y5" s="105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</row>
    <row r="6" spans="1:111" ht="19.5" customHeight="1">
      <c r="A6" s="109">
        <v>16</v>
      </c>
      <c r="B6" s="215" t="str">
        <f>Qualify!C19</f>
        <v>Holets, Ken</v>
      </c>
      <c r="C6" s="110">
        <f>+L3+7</f>
        <v>8</v>
      </c>
      <c r="D6" s="214">
        <v>234</v>
      </c>
      <c r="E6" s="308" t="s">
        <v>129</v>
      </c>
      <c r="F6" s="107"/>
      <c r="G6" s="111"/>
      <c r="H6" s="215" t="str">
        <f>IF(G5&gt;G8,E5,E8)</f>
        <v>Holets, Ken</v>
      </c>
      <c r="I6" s="112">
        <f>+L3+8</f>
        <v>9</v>
      </c>
      <c r="J6" s="214">
        <v>257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5"/>
      <c r="X6" s="105"/>
      <c r="Y6" s="105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</row>
    <row r="7" spans="1:111" ht="19.5" customHeight="1">
      <c r="A7" s="104"/>
      <c r="B7" s="105" t="s">
        <v>119</v>
      </c>
      <c r="C7" s="105" t="s">
        <v>79</v>
      </c>
      <c r="D7" s="100" t="s">
        <v>80</v>
      </c>
      <c r="E7" s="282"/>
      <c r="F7" s="113"/>
      <c r="G7" s="114"/>
      <c r="H7" s="100"/>
      <c r="I7" s="100"/>
      <c r="J7" s="115"/>
      <c r="K7" s="100"/>
      <c r="L7" s="100"/>
      <c r="M7" s="100"/>
      <c r="N7" s="259"/>
      <c r="O7" s="100"/>
      <c r="P7" s="100"/>
      <c r="Q7" s="100"/>
      <c r="R7" s="100"/>
      <c r="S7" s="100"/>
      <c r="T7" s="100"/>
      <c r="U7" s="100"/>
      <c r="V7" s="100"/>
      <c r="W7" s="105"/>
      <c r="X7" s="105"/>
      <c r="Y7" s="105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</row>
    <row r="8" spans="1:111" ht="19.5" customHeight="1">
      <c r="A8" s="109">
        <v>8</v>
      </c>
      <c r="B8" s="215" t="str">
        <f>Qualify!C11</f>
        <v>Wirz, Mike</v>
      </c>
      <c r="C8" s="279">
        <f>+L3</f>
        <v>1</v>
      </c>
      <c r="D8" s="214">
        <v>214</v>
      </c>
      <c r="E8" s="59" t="str">
        <f>IF(D8&gt;D9,B8,B9)</f>
        <v>Wirz, Mike</v>
      </c>
      <c r="F8" s="110">
        <f>+L3+5</f>
        <v>6</v>
      </c>
      <c r="G8" s="129">
        <v>213</v>
      </c>
      <c r="I8" s="107"/>
      <c r="J8" s="114"/>
      <c r="K8" s="100"/>
      <c r="L8" s="105" t="s">
        <v>79</v>
      </c>
      <c r="M8" s="100" t="s">
        <v>80</v>
      </c>
      <c r="N8" s="100"/>
      <c r="O8" s="100"/>
      <c r="P8" s="212"/>
      <c r="Q8" s="100"/>
      <c r="R8" s="100"/>
      <c r="S8" s="100"/>
      <c r="T8" s="100"/>
      <c r="U8" s="100"/>
      <c r="V8" s="100"/>
      <c r="W8" s="105"/>
      <c r="X8" s="105"/>
      <c r="Y8" s="105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</row>
    <row r="9" spans="1:111" ht="19.5" customHeight="1">
      <c r="A9" s="109">
        <v>9</v>
      </c>
      <c r="B9" s="59" t="str">
        <f>Qualify!C12</f>
        <v>Havlish, Tom</v>
      </c>
      <c r="C9" s="110">
        <f>+L3+1</f>
        <v>2</v>
      </c>
      <c r="D9" s="129">
        <v>195</v>
      </c>
      <c r="E9" s="100"/>
      <c r="F9" s="100"/>
      <c r="G9" s="116"/>
      <c r="H9" s="100" t="s">
        <v>130</v>
      </c>
      <c r="I9" s="107"/>
      <c r="J9" s="114"/>
      <c r="K9" s="59" t="str">
        <f>IF(J6&gt;J12,H6,H12)</f>
        <v>Holets, Ken</v>
      </c>
      <c r="L9" s="112">
        <f>+L3+2</f>
        <v>3</v>
      </c>
      <c r="M9" s="129">
        <v>187</v>
      </c>
      <c r="N9" s="105"/>
      <c r="O9" s="105"/>
      <c r="P9" s="100"/>
      <c r="Q9" s="100"/>
      <c r="R9" s="100"/>
      <c r="S9" s="100"/>
      <c r="T9" s="100"/>
      <c r="U9" s="100"/>
      <c r="V9" s="100"/>
      <c r="W9" s="105"/>
      <c r="X9" s="105"/>
      <c r="Y9" s="105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</row>
    <row r="10" spans="1:111" ht="19.5" customHeight="1">
      <c r="A10" s="104"/>
      <c r="B10" s="105" t="s">
        <v>120</v>
      </c>
      <c r="C10" s="105" t="s">
        <v>79</v>
      </c>
      <c r="D10" s="100" t="s">
        <v>80</v>
      </c>
      <c r="E10" s="100"/>
      <c r="F10" s="105" t="s">
        <v>79</v>
      </c>
      <c r="G10" s="100" t="s">
        <v>80</v>
      </c>
      <c r="I10" s="113"/>
      <c r="J10" s="114"/>
      <c r="K10" s="100"/>
      <c r="L10" s="100"/>
      <c r="M10" s="115"/>
      <c r="N10" s="100"/>
      <c r="O10" s="100"/>
      <c r="P10" s="100"/>
      <c r="Q10" s="100"/>
      <c r="R10" s="100"/>
      <c r="S10" s="100"/>
      <c r="T10" s="100"/>
      <c r="U10" s="100"/>
      <c r="V10" s="100"/>
      <c r="W10" s="105"/>
      <c r="X10" s="105"/>
      <c r="Y10" s="105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</row>
    <row r="11" spans="1:111" ht="19.5" customHeight="1">
      <c r="A11" s="109">
        <v>4</v>
      </c>
      <c r="B11" s="59" t="str">
        <f>Qualify!C7</f>
        <v>Hoke, Tim</v>
      </c>
      <c r="C11" s="110">
        <f>+L3+4</f>
        <v>5</v>
      </c>
      <c r="D11" s="129">
        <v>227</v>
      </c>
      <c r="E11" s="215" t="str">
        <f>IF(D11&gt;D12,B11,B12)</f>
        <v>Eiss, John</v>
      </c>
      <c r="F11" s="110">
        <f>+L3+6</f>
        <v>7</v>
      </c>
      <c r="G11" s="214">
        <v>239</v>
      </c>
      <c r="H11" s="100"/>
      <c r="I11" s="105" t="s">
        <v>79</v>
      </c>
      <c r="J11" s="115" t="s">
        <v>80</v>
      </c>
      <c r="K11" s="100"/>
      <c r="L11" s="100"/>
      <c r="M11" s="115"/>
      <c r="N11" s="100"/>
      <c r="O11" s="100"/>
      <c r="P11" s="100"/>
      <c r="Q11" s="100"/>
      <c r="R11" s="100"/>
      <c r="S11" s="100"/>
      <c r="T11" s="100"/>
      <c r="U11" s="100"/>
      <c r="V11" s="100"/>
      <c r="W11" s="105"/>
      <c r="X11" s="105"/>
      <c r="Y11" s="105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</row>
    <row r="12" spans="1:111" ht="19.5" customHeight="1">
      <c r="A12" s="109">
        <v>13</v>
      </c>
      <c r="B12" s="215" t="str">
        <f>Qualify!C16</f>
        <v>Eiss, John</v>
      </c>
      <c r="C12" s="279">
        <f>+L3+5</f>
        <v>6</v>
      </c>
      <c r="D12" s="214">
        <v>254</v>
      </c>
      <c r="E12" s="308" t="s">
        <v>128</v>
      </c>
      <c r="F12" s="107"/>
      <c r="G12" s="111"/>
      <c r="H12" s="59" t="str">
        <f>IF(G11&gt;G14,E11,E14)</f>
        <v>Eiss, John</v>
      </c>
      <c r="I12" s="112">
        <f>+L3+9</f>
        <v>10</v>
      </c>
      <c r="J12" s="129">
        <v>212</v>
      </c>
      <c r="K12" s="100"/>
      <c r="L12" s="100"/>
      <c r="M12" s="115"/>
      <c r="N12" s="100"/>
      <c r="O12" s="100"/>
      <c r="P12" s="100"/>
      <c r="Q12" s="100"/>
      <c r="R12" s="100"/>
      <c r="S12" s="100"/>
      <c r="T12" s="100"/>
      <c r="U12" s="100"/>
      <c r="V12" s="100"/>
      <c r="W12" s="105"/>
      <c r="X12" s="105"/>
      <c r="Y12" s="105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</row>
    <row r="13" spans="1:111" ht="19.5" customHeight="1">
      <c r="A13" s="104"/>
      <c r="B13" s="105" t="s">
        <v>121</v>
      </c>
      <c r="C13" s="105" t="s">
        <v>79</v>
      </c>
      <c r="D13" s="100" t="s">
        <v>80</v>
      </c>
      <c r="E13" s="282"/>
      <c r="F13" s="113"/>
      <c r="G13" s="114"/>
      <c r="H13" s="100"/>
      <c r="I13" s="100"/>
      <c r="J13" s="100"/>
      <c r="K13" s="100"/>
      <c r="L13" s="100"/>
      <c r="M13" s="115"/>
      <c r="N13" s="100"/>
      <c r="O13" s="100"/>
      <c r="P13" s="100"/>
      <c r="Q13" s="100"/>
      <c r="R13" s="100"/>
      <c r="S13" s="100"/>
      <c r="T13" s="100"/>
      <c r="U13" s="100"/>
      <c r="V13" s="100"/>
      <c r="W13" s="105"/>
      <c r="X13" s="105"/>
      <c r="Y13" s="105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</row>
    <row r="14" spans="1:111" ht="19.5" customHeight="1">
      <c r="A14" s="109">
        <v>5</v>
      </c>
      <c r="B14" s="215" t="str">
        <f>Qualify!C8</f>
        <v>Poelzer, Clark</v>
      </c>
      <c r="C14" s="110">
        <f>+L3+2</f>
        <v>3</v>
      </c>
      <c r="D14" s="214">
        <v>235</v>
      </c>
      <c r="E14" s="59" t="str">
        <f>IF(D14&gt;D15,B14,B15)</f>
        <v>Poelzer, Clark</v>
      </c>
      <c r="F14" s="110">
        <f>+L3+7</f>
        <v>8</v>
      </c>
      <c r="G14" s="129">
        <v>238</v>
      </c>
      <c r="H14" s="100"/>
      <c r="I14" s="100"/>
      <c r="J14" s="100"/>
      <c r="L14" s="107"/>
      <c r="M14" s="114"/>
      <c r="N14" s="100"/>
      <c r="O14" s="100"/>
      <c r="P14" s="100"/>
      <c r="Q14" s="100"/>
      <c r="R14" s="100"/>
      <c r="S14" s="100"/>
      <c r="T14" s="100"/>
      <c r="U14" s="100"/>
      <c r="V14" s="100"/>
      <c r="W14" s="107" t="s">
        <v>141</v>
      </c>
      <c r="X14" s="105" t="s">
        <v>79</v>
      </c>
      <c r="Y14" s="100" t="s">
        <v>80</v>
      </c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</row>
    <row r="15" spans="1:111" ht="19.5" customHeight="1">
      <c r="A15" s="109">
        <v>12</v>
      </c>
      <c r="B15" s="59" t="str">
        <f>Qualify!C15</f>
        <v>Mahagnoul, Ed</v>
      </c>
      <c r="C15" s="110">
        <f>+L3+3</f>
        <v>4</v>
      </c>
      <c r="D15" s="129">
        <v>178</v>
      </c>
      <c r="E15" s="100"/>
      <c r="F15" s="100"/>
      <c r="G15" s="116"/>
      <c r="H15" s="100"/>
      <c r="I15" s="100"/>
      <c r="J15" s="100"/>
      <c r="K15" s="107" t="s">
        <v>132</v>
      </c>
      <c r="L15" s="113"/>
      <c r="M15" s="114"/>
      <c r="N15" s="117"/>
      <c r="O15" s="118"/>
      <c r="P15" s="118"/>
      <c r="Q15" s="118"/>
      <c r="R15" s="118"/>
      <c r="S15" s="118"/>
      <c r="T15" s="118"/>
      <c r="U15" s="118"/>
      <c r="V15" s="118"/>
      <c r="W15" s="300" t="str">
        <f>IF(M9&gt;M21,K9,K21)</f>
        <v>Carlson, Leif</v>
      </c>
      <c r="X15" s="112">
        <f>+L3+8</f>
        <v>9</v>
      </c>
      <c r="Y15" s="129">
        <v>231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</row>
    <row r="16" spans="1:111" ht="19.5" customHeight="1">
      <c r="A16" s="104"/>
      <c r="B16" s="105" t="s">
        <v>122</v>
      </c>
      <c r="C16" s="105" t="s">
        <v>79</v>
      </c>
      <c r="D16" s="100" t="s">
        <v>80</v>
      </c>
      <c r="E16" s="100"/>
      <c r="F16" s="105" t="s">
        <v>79</v>
      </c>
      <c r="G16" s="100" t="s">
        <v>80</v>
      </c>
      <c r="H16" s="100"/>
      <c r="I16" s="100"/>
      <c r="J16" s="100"/>
      <c r="K16" s="100"/>
      <c r="L16" s="100"/>
      <c r="M16" s="115"/>
      <c r="N16" s="100"/>
      <c r="O16" s="100"/>
      <c r="P16" s="100"/>
      <c r="Q16" s="100"/>
      <c r="R16" s="100"/>
      <c r="S16" s="100"/>
      <c r="T16" s="100"/>
      <c r="U16" s="100"/>
      <c r="V16" s="100"/>
      <c r="W16" s="301"/>
      <c r="X16" s="119">
        <f>+L3+10-6</f>
        <v>5</v>
      </c>
      <c r="Y16" s="129">
        <v>167</v>
      </c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</row>
    <row r="17" spans="1:111" ht="19.5" customHeight="1">
      <c r="A17" s="109">
        <v>2</v>
      </c>
      <c r="B17" s="215" t="str">
        <f>Qualify!C5</f>
        <v>Korth, Tom</v>
      </c>
      <c r="C17" s="110">
        <f>+L3+8</f>
        <v>9</v>
      </c>
      <c r="D17" s="214">
        <v>276</v>
      </c>
      <c r="E17" s="215" t="str">
        <f>IF(D17&gt;D18,B17,B18)</f>
        <v>Korth, Tom</v>
      </c>
      <c r="F17" s="279">
        <f>+L3+10</f>
        <v>11</v>
      </c>
      <c r="G17" s="214">
        <v>233</v>
      </c>
      <c r="H17" s="100"/>
      <c r="I17" s="105" t="s">
        <v>79</v>
      </c>
      <c r="J17" s="100" t="s">
        <v>80</v>
      </c>
      <c r="K17" s="100"/>
      <c r="L17" s="100"/>
      <c r="M17" s="115"/>
      <c r="N17" s="100"/>
      <c r="O17" s="100"/>
      <c r="P17" s="100"/>
      <c r="Q17" s="100"/>
      <c r="R17" s="100"/>
      <c r="S17" s="100"/>
      <c r="T17" s="100"/>
      <c r="U17" s="100"/>
      <c r="V17" s="100"/>
      <c r="W17" s="295" t="s">
        <v>142</v>
      </c>
      <c r="X17" s="295"/>
      <c r="Y17" s="296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</row>
    <row r="18" spans="1:111" ht="19.5" customHeight="1">
      <c r="A18" s="109">
        <v>15</v>
      </c>
      <c r="B18" s="59" t="str">
        <f>Qualify!C18</f>
        <v>Loth, Alan</v>
      </c>
      <c r="C18" s="110">
        <f>+L3+9</f>
        <v>10</v>
      </c>
      <c r="D18" s="129">
        <v>201</v>
      </c>
      <c r="E18" s="308" t="s">
        <v>127</v>
      </c>
      <c r="F18" s="107"/>
      <c r="G18" s="114"/>
      <c r="H18" s="59" t="str">
        <f>IF(G17&gt;G20,E17,E20)</f>
        <v>Korth, Tom</v>
      </c>
      <c r="I18" s="112">
        <f>+L3+6</f>
        <v>7</v>
      </c>
      <c r="J18" s="129">
        <v>167</v>
      </c>
      <c r="K18" s="120"/>
      <c r="L18" s="105"/>
      <c r="M18" s="121"/>
      <c r="N18" s="105"/>
      <c r="O18" s="105"/>
      <c r="P18" s="100"/>
      <c r="Q18" s="100"/>
      <c r="R18" s="100"/>
      <c r="S18" s="100"/>
      <c r="T18" s="100"/>
      <c r="U18" s="100"/>
      <c r="V18" s="100"/>
      <c r="W18" s="100"/>
      <c r="X18" s="100"/>
      <c r="Y18" s="115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</row>
    <row r="19" spans="1:111" ht="19.5" customHeight="1">
      <c r="A19" s="104"/>
      <c r="B19" s="105" t="s">
        <v>123</v>
      </c>
      <c r="C19" s="105" t="s">
        <v>79</v>
      </c>
      <c r="D19" s="100" t="s">
        <v>80</v>
      </c>
      <c r="E19" s="282"/>
      <c r="F19" s="113"/>
      <c r="G19" s="114"/>
      <c r="H19" s="100"/>
      <c r="I19" s="100"/>
      <c r="J19" s="115"/>
      <c r="K19" s="100"/>
      <c r="L19" s="100"/>
      <c r="M19" s="11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15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</row>
    <row r="20" spans="1:111" ht="19.5" customHeight="1">
      <c r="A20" s="109">
        <v>7</v>
      </c>
      <c r="B20" s="59" t="str">
        <f>Qualify!C10</f>
        <v>Green, Gary</v>
      </c>
      <c r="C20" s="110">
        <f>+L3+14</f>
        <v>15</v>
      </c>
      <c r="D20" s="129">
        <v>200</v>
      </c>
      <c r="E20" s="59" t="str">
        <f>IF(D20&gt;D21,B20,B21)</f>
        <v>Worm, Ken</v>
      </c>
      <c r="F20" s="110">
        <f>+L3+11</f>
        <v>12</v>
      </c>
      <c r="G20" s="129">
        <v>176</v>
      </c>
      <c r="I20" s="107"/>
      <c r="J20" s="114"/>
      <c r="K20" s="100"/>
      <c r="L20" s="105" t="s">
        <v>79</v>
      </c>
      <c r="M20" s="115" t="s">
        <v>80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15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</row>
    <row r="21" spans="1:111" ht="19.5" customHeight="1">
      <c r="A21" s="109">
        <v>10</v>
      </c>
      <c r="B21" s="215" t="str">
        <f>Qualify!C13</f>
        <v>Worm, Ken</v>
      </c>
      <c r="C21" s="279">
        <f>+L3+15</f>
        <v>16</v>
      </c>
      <c r="D21" s="214">
        <v>268</v>
      </c>
      <c r="E21" s="100"/>
      <c r="F21" s="100"/>
      <c r="G21" s="100"/>
      <c r="H21" s="100" t="s">
        <v>131</v>
      </c>
      <c r="I21" s="107"/>
      <c r="J21" s="114"/>
      <c r="K21" s="215" t="str">
        <f>IF(J18&gt;J24,H18,H24)</f>
        <v>Carlson, Leif</v>
      </c>
      <c r="L21" s="112">
        <f>+L3+3</f>
        <v>4</v>
      </c>
      <c r="M21" s="214">
        <v>246</v>
      </c>
      <c r="N21" s="100"/>
      <c r="O21" s="100"/>
      <c r="P21" s="100"/>
      <c r="Q21" s="100"/>
      <c r="R21" s="100"/>
      <c r="S21" s="100"/>
      <c r="T21" s="100"/>
      <c r="U21" s="100"/>
      <c r="V21" s="100"/>
      <c r="W21" s="297" t="str">
        <f>IF(Y15&lt;Y30,IF(Y16&lt;Y31,W30,W15),W15)</f>
        <v>Eiss, John</v>
      </c>
      <c r="X21" s="298"/>
      <c r="Y21" s="299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</row>
    <row r="22" spans="1:111" ht="19.5" customHeight="1">
      <c r="A22" s="104"/>
      <c r="B22" s="105" t="s">
        <v>124</v>
      </c>
      <c r="C22" s="105" t="s">
        <v>79</v>
      </c>
      <c r="D22" s="100" t="s">
        <v>80</v>
      </c>
      <c r="E22" s="100"/>
      <c r="F22" s="105" t="s">
        <v>79</v>
      </c>
      <c r="G22" s="100" t="s">
        <v>80</v>
      </c>
      <c r="I22" s="113"/>
      <c r="J22" s="114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304" t="s">
        <v>81</v>
      </c>
      <c r="X22" s="304"/>
      <c r="Y22" s="305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</row>
    <row r="23" spans="1:111" ht="19.5" customHeight="1">
      <c r="A23" s="109">
        <v>3</v>
      </c>
      <c r="B23" s="215" t="str">
        <f>Qualify!C6</f>
        <v>Boyd, Lonnie</v>
      </c>
      <c r="C23" s="110">
        <f>+L3+10</f>
        <v>11</v>
      </c>
      <c r="D23" s="214">
        <v>254</v>
      </c>
      <c r="E23" s="59" t="str">
        <f>IF(D23&gt;D24,B23,B24)</f>
        <v>Boyd, Lonnie</v>
      </c>
      <c r="F23" s="112">
        <f>+L3+8</f>
        <v>9</v>
      </c>
      <c r="G23" s="129">
        <v>235</v>
      </c>
      <c r="H23" s="100"/>
      <c r="I23" s="105" t="s">
        <v>79</v>
      </c>
      <c r="J23" s="115"/>
      <c r="K23" s="100"/>
      <c r="L23" s="100"/>
      <c r="M23" s="100"/>
      <c r="N23" s="100"/>
      <c r="O23" s="100"/>
      <c r="P23" s="100"/>
      <c r="Q23" s="100"/>
      <c r="R23" s="100"/>
      <c r="S23" s="100"/>
      <c r="T23" s="197"/>
      <c r="U23" s="105" t="s">
        <v>79</v>
      </c>
      <c r="V23" s="100" t="s">
        <v>80</v>
      </c>
      <c r="W23" s="306" t="s">
        <v>82</v>
      </c>
      <c r="X23" s="306"/>
      <c r="Y23" s="307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</row>
    <row r="24" spans="1:111" ht="19.5" customHeight="1">
      <c r="A24" s="109">
        <v>14</v>
      </c>
      <c r="B24" s="59" t="str">
        <f>Qualify!C17</f>
        <v>Albert, John</v>
      </c>
      <c r="C24" s="110">
        <f>+L3+11</f>
        <v>12</v>
      </c>
      <c r="D24" s="129">
        <v>245</v>
      </c>
      <c r="E24" s="308" t="s">
        <v>126</v>
      </c>
      <c r="F24" s="107"/>
      <c r="G24" s="114"/>
      <c r="H24" s="215" t="str">
        <f>IF(G23&gt;G26,E23,E26)</f>
        <v>Carlson, Leif</v>
      </c>
      <c r="I24" s="112">
        <f>+L3+7</f>
        <v>8</v>
      </c>
      <c r="J24" s="214">
        <v>170</v>
      </c>
      <c r="K24" s="100"/>
      <c r="L24" s="100"/>
      <c r="M24" s="100"/>
      <c r="N24" s="100"/>
      <c r="O24" s="100"/>
      <c r="P24" s="100"/>
      <c r="Q24" s="100"/>
      <c r="R24" s="100"/>
      <c r="S24" s="122" t="s">
        <v>83</v>
      </c>
      <c r="T24" s="59" t="str">
        <f>IF(M9&lt;M21,K9,K21)</f>
        <v>Holets, Ken</v>
      </c>
      <c r="U24" s="49">
        <f>+L3+6</f>
        <v>7</v>
      </c>
      <c r="V24" s="129">
        <v>189</v>
      </c>
      <c r="W24" s="100"/>
      <c r="X24" s="100"/>
      <c r="Y24" s="115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</row>
    <row r="25" spans="1:111" ht="19.5" customHeight="1">
      <c r="A25" s="104"/>
      <c r="B25" s="105" t="s">
        <v>125</v>
      </c>
      <c r="C25" s="105" t="s">
        <v>79</v>
      </c>
      <c r="D25" s="100" t="s">
        <v>80</v>
      </c>
      <c r="E25" s="282"/>
      <c r="F25" s="113"/>
      <c r="G25" s="114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308" t="s">
        <v>140</v>
      </c>
      <c r="U25" s="100"/>
      <c r="V25" s="121"/>
      <c r="W25" s="100"/>
      <c r="X25" s="100"/>
      <c r="Y25" s="115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</row>
    <row r="26" spans="1:111" ht="19.5" customHeight="1">
      <c r="A26" s="109">
        <v>6</v>
      </c>
      <c r="B26" s="59" t="str">
        <f>Qualify!C9</f>
        <v>Berken, Tom</v>
      </c>
      <c r="C26" s="110">
        <f>+L3+12</f>
        <v>13</v>
      </c>
      <c r="D26" s="129">
        <v>189</v>
      </c>
      <c r="E26" s="215" t="str">
        <f>IF(D26&gt;D27,B26,B27)</f>
        <v>Carlson, Leif</v>
      </c>
      <c r="F26" s="110">
        <f>+L3+9</f>
        <v>10</v>
      </c>
      <c r="G26" s="214">
        <v>257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283"/>
      <c r="U26" s="100"/>
      <c r="V26" s="121"/>
      <c r="W26" s="100"/>
      <c r="X26" s="100"/>
      <c r="Y26" s="115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</row>
    <row r="27" spans="1:111" ht="19.5" customHeight="1">
      <c r="A27" s="109">
        <v>11</v>
      </c>
      <c r="B27" s="215" t="str">
        <f>Qualify!C14</f>
        <v>Carlson, Leif</v>
      </c>
      <c r="C27" s="279">
        <f>+L3+13</f>
        <v>14</v>
      </c>
      <c r="D27" s="214">
        <v>225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32"/>
      <c r="P27" s="132"/>
      <c r="Q27" s="100"/>
      <c r="R27" s="100"/>
      <c r="S27" s="100"/>
      <c r="T27" s="283"/>
      <c r="U27" s="100"/>
      <c r="V27" s="121"/>
      <c r="W27" s="100"/>
      <c r="X27" s="100"/>
      <c r="Y27" s="115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</row>
    <row r="28" spans="1:111" ht="19.5" customHeight="1">
      <c r="A28" s="123"/>
      <c r="B28" s="124"/>
      <c r="C28" s="125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26"/>
      <c r="O28" s="105" t="s">
        <v>79</v>
      </c>
      <c r="P28" s="100" t="s">
        <v>80</v>
      </c>
      <c r="Q28" s="100"/>
      <c r="R28" s="100"/>
      <c r="S28" s="100"/>
      <c r="T28" s="283"/>
      <c r="U28" s="100"/>
      <c r="V28" s="121"/>
      <c r="W28" s="100"/>
      <c r="X28" s="100"/>
      <c r="Y28" s="115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</row>
    <row r="29" spans="2:111" ht="19.5" customHeight="1">
      <c r="B29" s="120"/>
      <c r="C29" s="105"/>
      <c r="D29" s="105"/>
      <c r="E29" s="105"/>
      <c r="F29" s="105"/>
      <c r="G29" s="105"/>
      <c r="H29" s="105"/>
      <c r="I29" s="105"/>
      <c r="J29" s="105"/>
      <c r="K29" s="105"/>
      <c r="L29" s="108"/>
      <c r="M29" s="122" t="s">
        <v>84</v>
      </c>
      <c r="N29" s="215" t="str">
        <f>IF(J6&lt;J12,H6,H12)</f>
        <v>Eiss, John</v>
      </c>
      <c r="O29" s="112">
        <f>+L3+4</f>
        <v>5</v>
      </c>
      <c r="P29" s="214">
        <v>192</v>
      </c>
      <c r="Q29" s="105"/>
      <c r="R29" s="105"/>
      <c r="S29" s="105"/>
      <c r="T29" s="283"/>
      <c r="U29" s="105"/>
      <c r="V29" s="121"/>
      <c r="W29" s="100" t="s">
        <v>141</v>
      </c>
      <c r="X29" s="105" t="s">
        <v>79</v>
      </c>
      <c r="Y29" s="115" t="s">
        <v>80</v>
      </c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</row>
    <row r="30" spans="2:111" ht="19.5" customHeight="1">
      <c r="B30" s="120"/>
      <c r="D30" s="132"/>
      <c r="E30" s="43" t="s">
        <v>133</v>
      </c>
      <c r="F30" s="105" t="s">
        <v>79</v>
      </c>
      <c r="G30" s="100" t="s">
        <v>80</v>
      </c>
      <c r="I30" s="105" t="s">
        <v>79</v>
      </c>
      <c r="J30" s="100" t="s">
        <v>80</v>
      </c>
      <c r="K30" s="105"/>
      <c r="L30" s="105"/>
      <c r="M30" s="105"/>
      <c r="N30" s="105"/>
      <c r="O30" s="105"/>
      <c r="P30" s="115"/>
      <c r="Q30" s="105"/>
      <c r="R30" s="105"/>
      <c r="S30" s="105"/>
      <c r="T30" s="283"/>
      <c r="U30" s="105"/>
      <c r="V30" s="121"/>
      <c r="W30" s="302" t="str">
        <f>IF(V24&gt;V37,T24,T37)</f>
        <v>Eiss, John</v>
      </c>
      <c r="X30" s="49">
        <f>+L3+9</f>
        <v>10</v>
      </c>
      <c r="Y30" s="129">
        <v>246</v>
      </c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</row>
    <row r="31" spans="2:111" ht="19.5" customHeight="1">
      <c r="B31" s="120"/>
      <c r="C31" s="105"/>
      <c r="D31" s="122" t="s">
        <v>85</v>
      </c>
      <c r="E31" s="215" t="str">
        <f>IF(D5&lt;D6,B5,B6)</f>
        <v>Bartz, Randy</v>
      </c>
      <c r="F31" s="279">
        <f>L3+2</f>
        <v>3</v>
      </c>
      <c r="G31" s="214">
        <v>256</v>
      </c>
      <c r="H31" s="59" t="str">
        <f>IF(G31&gt;G32,E31,E32)</f>
        <v>Bartz, Randy</v>
      </c>
      <c r="I31" s="112">
        <f>+L3+12</f>
        <v>13</v>
      </c>
      <c r="J31" s="129">
        <v>196</v>
      </c>
      <c r="K31" s="100"/>
      <c r="L31" s="105" t="s">
        <v>79</v>
      </c>
      <c r="M31" s="100" t="s">
        <v>80</v>
      </c>
      <c r="N31" s="105"/>
      <c r="O31" s="105"/>
      <c r="P31" s="115"/>
      <c r="Q31" s="105"/>
      <c r="R31" s="105" t="s">
        <v>79</v>
      </c>
      <c r="S31" s="100" t="s">
        <v>80</v>
      </c>
      <c r="T31" s="283"/>
      <c r="U31" s="100"/>
      <c r="V31" s="121"/>
      <c r="W31" s="303"/>
      <c r="X31" s="119">
        <f>+L3+11-6</f>
        <v>6</v>
      </c>
      <c r="Y31" s="129">
        <v>195</v>
      </c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</row>
    <row r="32" spans="2:111" ht="19.5" customHeight="1">
      <c r="B32" s="120"/>
      <c r="C32" s="105"/>
      <c r="D32" s="122" t="s">
        <v>86</v>
      </c>
      <c r="E32" s="59" t="str">
        <f>IF(D8&lt;D9,B8,B9)</f>
        <v>Havlish, Tom</v>
      </c>
      <c r="F32" s="110">
        <f>+L3+3</f>
        <v>4</v>
      </c>
      <c r="G32" s="129">
        <v>205</v>
      </c>
      <c r="H32" s="308" t="s">
        <v>136</v>
      </c>
      <c r="I32" s="107"/>
      <c r="J32" s="114"/>
      <c r="K32" s="215" t="str">
        <f>IF(J31&gt;J34,H31,H34)</f>
        <v>Boyd, Lonnie</v>
      </c>
      <c r="L32" s="267">
        <f>+L3+8</f>
        <v>9</v>
      </c>
      <c r="M32" s="214">
        <v>267</v>
      </c>
      <c r="N32" s="108" t="s">
        <v>138</v>
      </c>
      <c r="O32" s="105"/>
      <c r="P32" s="115"/>
      <c r="Q32" s="215" t="str">
        <f>IF(P29&gt;P35,N29,N35)</f>
        <v>Eiss, John</v>
      </c>
      <c r="R32" s="112">
        <f>+L3+2</f>
        <v>3</v>
      </c>
      <c r="S32" s="214">
        <v>213</v>
      </c>
      <c r="T32" s="283"/>
      <c r="U32" s="100"/>
      <c r="V32" s="121"/>
      <c r="W32" s="294" t="s">
        <v>142</v>
      </c>
      <c r="X32" s="295"/>
      <c r="Y32" s="295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</row>
    <row r="33" spans="2:111" ht="19.5" customHeight="1">
      <c r="B33" s="120"/>
      <c r="C33" s="105"/>
      <c r="D33" s="122"/>
      <c r="E33" s="126"/>
      <c r="F33" s="125"/>
      <c r="G33" s="100"/>
      <c r="H33" s="282"/>
      <c r="I33" s="105" t="s">
        <v>79</v>
      </c>
      <c r="J33" s="115" t="s">
        <v>80</v>
      </c>
      <c r="K33" s="124"/>
      <c r="L33" s="12"/>
      <c r="M33" s="115"/>
      <c r="N33" s="105"/>
      <c r="O33" s="105"/>
      <c r="P33" s="115"/>
      <c r="Q33" s="308" t="s">
        <v>139</v>
      </c>
      <c r="R33" s="105"/>
      <c r="S33" s="121"/>
      <c r="T33" s="283"/>
      <c r="U33" s="106"/>
      <c r="V33" s="121"/>
      <c r="W33" s="113"/>
      <c r="X33" s="107"/>
      <c r="Y33" s="107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</row>
    <row r="34" spans="2:111" ht="20.25">
      <c r="B34" s="120"/>
      <c r="C34" s="105"/>
      <c r="D34" s="122"/>
      <c r="E34" s="126"/>
      <c r="F34" s="105"/>
      <c r="G34" s="122" t="s">
        <v>87</v>
      </c>
      <c r="H34" s="215" t="str">
        <f>IF(G23&lt;G26,E23,E26)</f>
        <v>Boyd, Lonnie</v>
      </c>
      <c r="I34" s="267">
        <f>+L3+13</f>
        <v>14</v>
      </c>
      <c r="J34" s="214">
        <v>225</v>
      </c>
      <c r="L34" s="12"/>
      <c r="M34" s="115"/>
      <c r="N34" s="120"/>
      <c r="O34" s="105" t="s">
        <v>79</v>
      </c>
      <c r="P34" s="115"/>
      <c r="Q34" s="283"/>
      <c r="R34" s="105"/>
      <c r="S34" s="121"/>
      <c r="T34" s="283"/>
      <c r="U34" s="106"/>
      <c r="V34" s="121"/>
      <c r="W34" s="113"/>
      <c r="X34" s="106" t="s">
        <v>21</v>
      </c>
      <c r="Y34" s="107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</row>
    <row r="35" spans="2:111" ht="20.25">
      <c r="B35" s="120"/>
      <c r="C35" s="105"/>
      <c r="D35" s="122"/>
      <c r="E35" s="126"/>
      <c r="F35" s="105"/>
      <c r="G35" s="122"/>
      <c r="H35" s="124"/>
      <c r="I35" s="12"/>
      <c r="J35" s="100"/>
      <c r="K35" s="108" t="s">
        <v>137</v>
      </c>
      <c r="L35" s="12"/>
      <c r="M35" s="115"/>
      <c r="N35" s="59" t="str">
        <f>IF(M32&gt;M38,K32,K38)</f>
        <v>Boyd, Lonnie</v>
      </c>
      <c r="O35" s="112">
        <f>+L3+5</f>
        <v>6</v>
      </c>
      <c r="P35" s="129">
        <v>160</v>
      </c>
      <c r="Q35" s="283"/>
      <c r="R35" s="105"/>
      <c r="S35" s="121"/>
      <c r="T35" s="283"/>
      <c r="U35" s="106"/>
      <c r="V35" s="121"/>
      <c r="W35" s="113"/>
      <c r="X35" s="113" t="s">
        <v>21</v>
      </c>
      <c r="Y35" s="107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</row>
    <row r="36" spans="2:111" ht="20.25">
      <c r="B36" s="120"/>
      <c r="C36" s="133"/>
      <c r="D36" s="120"/>
      <c r="E36" s="43" t="s">
        <v>134</v>
      </c>
      <c r="F36" s="105" t="s">
        <v>79</v>
      </c>
      <c r="G36" s="100" t="s">
        <v>80</v>
      </c>
      <c r="I36" s="105" t="s">
        <v>79</v>
      </c>
      <c r="J36" s="100" t="s">
        <v>80</v>
      </c>
      <c r="L36" s="105"/>
      <c r="M36" s="121"/>
      <c r="N36" s="105"/>
      <c r="O36" s="105"/>
      <c r="P36" s="105"/>
      <c r="Q36" s="283"/>
      <c r="R36" s="105"/>
      <c r="S36" s="121"/>
      <c r="T36" s="282"/>
      <c r="U36" s="105" t="s">
        <v>79</v>
      </c>
      <c r="V36" s="115" t="s">
        <v>80</v>
      </c>
      <c r="W36" s="107" t="s">
        <v>21</v>
      </c>
      <c r="X36" s="113" t="s">
        <v>21</v>
      </c>
      <c r="Y36" s="107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</row>
    <row r="37" spans="2:111" ht="20.25">
      <c r="B37" s="120"/>
      <c r="C37" s="105"/>
      <c r="D37" s="122" t="s">
        <v>88</v>
      </c>
      <c r="E37" s="215" t="str">
        <f>IF(D11&lt;D12,B11,B12)</f>
        <v>Hoke, Tim</v>
      </c>
      <c r="F37" s="110">
        <f>+L3</f>
        <v>1</v>
      </c>
      <c r="G37" s="214">
        <v>232</v>
      </c>
      <c r="H37" s="59" t="str">
        <f>IF(G37&gt;G38,E37,E38)</f>
        <v>Hoke, Tim</v>
      </c>
      <c r="I37" s="112">
        <f>+L3+2</f>
        <v>3</v>
      </c>
      <c r="J37" s="129">
        <v>177</v>
      </c>
      <c r="K37" s="120"/>
      <c r="L37" s="105" t="s">
        <v>79</v>
      </c>
      <c r="M37" s="115" t="s">
        <v>80</v>
      </c>
      <c r="O37" s="133"/>
      <c r="P37" s="132"/>
      <c r="Q37" s="283"/>
      <c r="R37" s="105"/>
      <c r="S37" s="121"/>
      <c r="T37" s="281" t="str">
        <f>IF(S32&gt;S43,Q32,Q43)</f>
        <v>Eiss, John</v>
      </c>
      <c r="U37" s="267">
        <f>+L3+7</f>
        <v>8</v>
      </c>
      <c r="V37" s="214">
        <v>194</v>
      </c>
      <c r="W37" s="188" t="s">
        <v>21</v>
      </c>
      <c r="X37" s="113" t="s">
        <v>21</v>
      </c>
      <c r="Y37" s="107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</row>
    <row r="38" spans="2:111" ht="20.25">
      <c r="B38" s="120"/>
      <c r="C38" s="105"/>
      <c r="D38" s="122" t="s">
        <v>89</v>
      </c>
      <c r="E38" s="59" t="str">
        <f>IF(D14&lt;D15,B14,B15)</f>
        <v>Mahagnoul, Ed</v>
      </c>
      <c r="F38" s="110">
        <f>+L3+1</f>
        <v>2</v>
      </c>
      <c r="G38" s="129">
        <v>206</v>
      </c>
      <c r="H38" s="308" t="s">
        <v>135</v>
      </c>
      <c r="I38" s="105"/>
      <c r="J38" s="114"/>
      <c r="K38" s="59" t="str">
        <f>IF(J37&gt;J40,H37,H40)</f>
        <v>Worm, Ken</v>
      </c>
      <c r="L38" s="112">
        <f>+L3+9</f>
        <v>10</v>
      </c>
      <c r="M38" s="129">
        <v>187</v>
      </c>
      <c r="O38" s="133"/>
      <c r="P38" s="132"/>
      <c r="Q38" s="283"/>
      <c r="R38" s="105"/>
      <c r="S38" s="121"/>
      <c r="T38" s="106"/>
      <c r="U38" s="106"/>
      <c r="V38" s="106"/>
      <c r="W38" s="106"/>
      <c r="X38" s="100"/>
      <c r="Y38" s="106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</row>
    <row r="39" spans="2:111" ht="20.25">
      <c r="B39" s="120"/>
      <c r="C39" s="105"/>
      <c r="D39" s="122"/>
      <c r="E39" s="124"/>
      <c r="F39" s="125"/>
      <c r="G39" s="100"/>
      <c r="H39" s="282"/>
      <c r="I39" s="105" t="s">
        <v>79</v>
      </c>
      <c r="J39" s="115" t="s">
        <v>80</v>
      </c>
      <c r="L39" s="133"/>
      <c r="M39" s="100"/>
      <c r="N39" s="124"/>
      <c r="O39" s="12"/>
      <c r="P39" s="132"/>
      <c r="Q39" s="283"/>
      <c r="R39" s="105"/>
      <c r="S39" s="121"/>
      <c r="T39" s="106"/>
      <c r="U39" s="106"/>
      <c r="V39" s="106"/>
      <c r="W39" s="132"/>
      <c r="X39" s="100"/>
      <c r="Y39" s="106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</row>
    <row r="40" spans="2:111" ht="20.25">
      <c r="B40" s="120"/>
      <c r="C40" s="105"/>
      <c r="D40" s="122"/>
      <c r="E40" s="124"/>
      <c r="F40" s="125"/>
      <c r="G40" s="122" t="s">
        <v>90</v>
      </c>
      <c r="H40" s="215" t="str">
        <f>IF(G17&lt;G20,E17,E20)</f>
        <v>Worm, Ken</v>
      </c>
      <c r="I40" s="267">
        <f>+L3+3</f>
        <v>4</v>
      </c>
      <c r="J40" s="214">
        <v>184</v>
      </c>
      <c r="K40" s="113"/>
      <c r="L40" s="108"/>
      <c r="M40" s="100"/>
      <c r="N40" s="124"/>
      <c r="O40" s="105" t="s">
        <v>79</v>
      </c>
      <c r="P40" s="100" t="s">
        <v>80</v>
      </c>
      <c r="Q40" s="283"/>
      <c r="R40" s="105"/>
      <c r="S40" s="121"/>
      <c r="T40" s="106"/>
      <c r="U40" s="106"/>
      <c r="V40" s="106"/>
      <c r="W40" s="132"/>
      <c r="X40" s="100"/>
      <c r="Y40" s="106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1" ht="20.25">
      <c r="B41" s="120"/>
      <c r="C41" s="105"/>
      <c r="D41" s="122"/>
      <c r="E41" s="124"/>
      <c r="F41" s="125"/>
      <c r="G41" s="122"/>
      <c r="H41" s="126"/>
      <c r="I41" s="12"/>
      <c r="J41" s="100"/>
      <c r="K41" s="113"/>
      <c r="L41" s="108"/>
      <c r="M41" s="122" t="s">
        <v>91</v>
      </c>
      <c r="N41" s="59" t="str">
        <f>IF(J18&lt;J24,H18,H24)</f>
        <v>Korth, Tom</v>
      </c>
      <c r="O41" s="112">
        <f>+L3+10</f>
        <v>11</v>
      </c>
      <c r="P41" s="129">
        <v>227</v>
      </c>
      <c r="Q41" s="283"/>
      <c r="R41" s="105"/>
      <c r="S41" s="121"/>
      <c r="T41" s="106"/>
      <c r="U41" s="106"/>
      <c r="V41" s="106"/>
      <c r="W41" s="132"/>
      <c r="X41" s="100"/>
      <c r="Y41" s="106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</row>
    <row r="42" spans="2:111" ht="20.25">
      <c r="B42" s="120"/>
      <c r="C42" s="133"/>
      <c r="D42" s="120"/>
      <c r="E42" s="43" t="s">
        <v>143</v>
      </c>
      <c r="F42" s="105" t="s">
        <v>79</v>
      </c>
      <c r="G42" s="100" t="s">
        <v>80</v>
      </c>
      <c r="I42" s="105" t="s">
        <v>79</v>
      </c>
      <c r="J42" s="100" t="s">
        <v>80</v>
      </c>
      <c r="L42" s="113"/>
      <c r="M42" s="100"/>
      <c r="N42" s="120"/>
      <c r="O42" s="105"/>
      <c r="P42" s="121"/>
      <c r="Q42" s="282"/>
      <c r="R42" s="105" t="s">
        <v>79</v>
      </c>
      <c r="S42" s="115" t="s">
        <v>80</v>
      </c>
      <c r="T42" s="100"/>
      <c r="U42" s="100"/>
      <c r="V42" s="100"/>
      <c r="W42" s="132"/>
      <c r="X42" s="100"/>
      <c r="Y42" s="106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</row>
    <row r="43" spans="2:111" ht="20.25">
      <c r="B43" s="120"/>
      <c r="C43" s="105"/>
      <c r="D43" s="122" t="s">
        <v>92</v>
      </c>
      <c r="E43" s="59" t="str">
        <f>IF(D17&lt;D18,B17,B18)</f>
        <v>Loth, Alan</v>
      </c>
      <c r="F43" s="112">
        <f>+L3+12</f>
        <v>13</v>
      </c>
      <c r="G43" s="129">
        <v>181</v>
      </c>
      <c r="H43" s="59" t="str">
        <f>IF(G43&gt;G44,E43,E44)</f>
        <v>Green, Gary</v>
      </c>
      <c r="I43" s="128">
        <f>+L3+10</f>
        <v>11</v>
      </c>
      <c r="J43" s="280">
        <v>203</v>
      </c>
      <c r="K43" s="120"/>
      <c r="L43" s="105" t="s">
        <v>79</v>
      </c>
      <c r="M43" s="100" t="s">
        <v>80</v>
      </c>
      <c r="O43" s="108"/>
      <c r="P43" s="114"/>
      <c r="Q43" s="59" t="str">
        <f>IF(P41&gt;P47,N41,N47)</f>
        <v>Poelzer, Clark</v>
      </c>
      <c r="R43" s="112">
        <f>+L3+3</f>
        <v>4</v>
      </c>
      <c r="S43" s="129">
        <v>201</v>
      </c>
      <c r="T43" s="100"/>
      <c r="U43" s="100"/>
      <c r="V43" s="100"/>
      <c r="W43" s="106" t="s">
        <v>21</v>
      </c>
      <c r="X43" s="100"/>
      <c r="Y43" s="106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</row>
    <row r="44" spans="2:111" ht="20.25">
      <c r="B44" s="120"/>
      <c r="C44" s="105"/>
      <c r="D44" s="122" t="s">
        <v>93</v>
      </c>
      <c r="E44" s="215" t="str">
        <f>IF(D20&lt;D21,B20,B21)</f>
        <v>Green, Gary</v>
      </c>
      <c r="F44" s="112">
        <f>+L3+13</f>
        <v>14</v>
      </c>
      <c r="G44" s="214">
        <v>216</v>
      </c>
      <c r="H44" s="308" t="s">
        <v>144</v>
      </c>
      <c r="I44" s="107"/>
      <c r="J44" s="114"/>
      <c r="K44" s="215" t="str">
        <f>IF(J43&gt;J46,H43,H46)</f>
        <v>Poelzer, Clark</v>
      </c>
      <c r="L44" s="112">
        <f>+L3+6</f>
        <v>7</v>
      </c>
      <c r="M44" s="214">
        <v>212</v>
      </c>
      <c r="N44" s="105" t="s">
        <v>145</v>
      </c>
      <c r="O44" s="113"/>
      <c r="P44" s="114"/>
      <c r="Q44" s="120"/>
      <c r="R44" s="105"/>
      <c r="S44" s="132"/>
      <c r="T44" s="132"/>
      <c r="U44" s="132"/>
      <c r="V44" s="132"/>
      <c r="W44" s="106"/>
      <c r="X44" s="100"/>
      <c r="Y44" s="106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</row>
    <row r="45" spans="2:111" ht="20.25">
      <c r="B45" s="120"/>
      <c r="C45" s="105"/>
      <c r="D45" s="122"/>
      <c r="E45" s="124"/>
      <c r="F45" s="12"/>
      <c r="G45" s="100"/>
      <c r="H45" s="282"/>
      <c r="I45" s="105" t="s">
        <v>79</v>
      </c>
      <c r="J45" s="115" t="s">
        <v>80</v>
      </c>
      <c r="K45" s="126"/>
      <c r="L45" s="12"/>
      <c r="M45" s="115"/>
      <c r="N45" s="113"/>
      <c r="O45" s="113"/>
      <c r="P45" s="114"/>
      <c r="Q45" s="120"/>
      <c r="R45" s="105"/>
      <c r="S45" s="132"/>
      <c r="T45" s="132"/>
      <c r="U45" s="132"/>
      <c r="V45" s="132"/>
      <c r="W45" s="106"/>
      <c r="X45" s="100"/>
      <c r="Y45" s="106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</row>
    <row r="46" spans="2:111" ht="20.25">
      <c r="B46" s="120"/>
      <c r="C46" s="105"/>
      <c r="D46" s="122"/>
      <c r="E46" s="124"/>
      <c r="F46" s="12"/>
      <c r="G46" s="122" t="s">
        <v>94</v>
      </c>
      <c r="H46" s="215" t="str">
        <f>IF(G11&lt;G14,E11,E14)</f>
        <v>Poelzer, Clark</v>
      </c>
      <c r="I46" s="267">
        <f>+L3+11</f>
        <v>12</v>
      </c>
      <c r="J46" s="214">
        <v>222</v>
      </c>
      <c r="K46" s="126"/>
      <c r="L46" s="12"/>
      <c r="M46" s="115"/>
      <c r="N46" s="120"/>
      <c r="O46" s="105" t="s">
        <v>79</v>
      </c>
      <c r="P46" s="115" t="s">
        <v>80</v>
      </c>
      <c r="Q46" s="120"/>
      <c r="R46" s="105"/>
      <c r="S46" s="132"/>
      <c r="T46" s="132"/>
      <c r="U46" s="132"/>
      <c r="V46" s="132"/>
      <c r="W46" s="106"/>
      <c r="X46" s="100"/>
      <c r="Y46" s="106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</row>
    <row r="47" spans="2:111" ht="20.25">
      <c r="B47" s="120"/>
      <c r="C47" s="105"/>
      <c r="D47" s="122"/>
      <c r="E47" s="124"/>
      <c r="F47" s="12"/>
      <c r="G47" s="100"/>
      <c r="H47" s="107"/>
      <c r="I47" s="107"/>
      <c r="J47" s="100"/>
      <c r="K47" s="108" t="s">
        <v>146</v>
      </c>
      <c r="L47" s="12"/>
      <c r="M47" s="115"/>
      <c r="N47" s="215" t="str">
        <f>IF(M44&gt;M50,K44,K50)</f>
        <v>Poelzer, Clark</v>
      </c>
      <c r="O47" s="112">
        <f>+L3+11</f>
        <v>12</v>
      </c>
      <c r="P47" s="214">
        <v>268</v>
      </c>
      <c r="Q47" s="120"/>
      <c r="R47" s="105"/>
      <c r="S47" s="132"/>
      <c r="T47" s="132"/>
      <c r="U47" s="132"/>
      <c r="V47" s="132"/>
      <c r="W47" s="106"/>
      <c r="X47" s="100"/>
      <c r="Y47" s="106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</row>
    <row r="48" spans="2:111" ht="20.25">
      <c r="B48" s="120"/>
      <c r="C48" s="133"/>
      <c r="D48" s="120"/>
      <c r="E48" s="43" t="s">
        <v>148</v>
      </c>
      <c r="F48" s="105" t="s">
        <v>79</v>
      </c>
      <c r="G48" s="100" t="s">
        <v>80</v>
      </c>
      <c r="I48" s="105" t="s">
        <v>79</v>
      </c>
      <c r="J48" s="100" t="s">
        <v>80</v>
      </c>
      <c r="K48" s="120"/>
      <c r="L48" s="105"/>
      <c r="M48" s="115"/>
      <c r="O48" s="133"/>
      <c r="P48" s="132"/>
      <c r="Q48" s="120"/>
      <c r="R48" s="105"/>
      <c r="S48" s="132"/>
      <c r="T48" s="132"/>
      <c r="U48" s="132"/>
      <c r="V48" s="132"/>
      <c r="W48" s="106"/>
      <c r="X48" s="100"/>
      <c r="Y48" s="106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</row>
    <row r="49" spans="2:111" ht="20.25">
      <c r="B49" s="120"/>
      <c r="C49" s="105"/>
      <c r="D49" s="122" t="s">
        <v>95</v>
      </c>
      <c r="E49" s="59" t="str">
        <f>IF(D23&lt;D24,B23,B24)</f>
        <v>Albert, John</v>
      </c>
      <c r="F49" s="112">
        <f>+L3+14</f>
        <v>15</v>
      </c>
      <c r="G49" s="129">
        <v>189</v>
      </c>
      <c r="H49" s="215" t="str">
        <f>IF(G49&gt;G50,E49,E50)</f>
        <v>Berken, Tom</v>
      </c>
      <c r="I49" s="267">
        <f>+L3</f>
        <v>1</v>
      </c>
      <c r="J49" s="214">
        <v>204</v>
      </c>
      <c r="K49" s="120"/>
      <c r="L49" s="105" t="s">
        <v>79</v>
      </c>
      <c r="M49" s="115" t="s">
        <v>80</v>
      </c>
      <c r="O49" s="133"/>
      <c r="P49" s="132"/>
      <c r="Q49" s="120"/>
      <c r="R49" s="105"/>
      <c r="S49" s="132"/>
      <c r="T49" s="132"/>
      <c r="U49" s="132"/>
      <c r="V49" s="132"/>
      <c r="W49" s="106"/>
      <c r="X49" s="100"/>
      <c r="Y49" s="106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</row>
    <row r="50" spans="2:111" ht="20.25">
      <c r="B50" s="120"/>
      <c r="C50" s="105"/>
      <c r="D50" s="122" t="s">
        <v>96</v>
      </c>
      <c r="E50" s="215" t="str">
        <f>IF(D26&lt;D27,B26,B27)</f>
        <v>Berken, Tom</v>
      </c>
      <c r="F50" s="267">
        <f>+L3+15</f>
        <v>16</v>
      </c>
      <c r="G50" s="214">
        <v>198</v>
      </c>
      <c r="H50" s="308" t="s">
        <v>147</v>
      </c>
      <c r="I50" s="105"/>
      <c r="J50" s="114"/>
      <c r="K50" s="59" t="str">
        <f>IF(J49&gt;J52,H49,H52)</f>
        <v>Berken, Tom</v>
      </c>
      <c r="L50" s="112">
        <f>+L3+7</f>
        <v>8</v>
      </c>
      <c r="M50" s="129">
        <v>172</v>
      </c>
      <c r="N50" s="120"/>
      <c r="O50" s="105"/>
      <c r="P50" s="120"/>
      <c r="R50" s="108"/>
      <c r="S50" s="132"/>
      <c r="T50" s="132"/>
      <c r="U50" s="132"/>
      <c r="V50" s="132"/>
      <c r="W50" s="106"/>
      <c r="X50" s="105" t="s">
        <v>21</v>
      </c>
      <c r="Y50" s="100" t="s">
        <v>21</v>
      </c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</row>
    <row r="51" spans="2:111" ht="20.25">
      <c r="B51" s="120"/>
      <c r="C51" s="105"/>
      <c r="D51" s="120"/>
      <c r="E51" s="120"/>
      <c r="F51" s="105"/>
      <c r="G51" s="120"/>
      <c r="H51" s="282"/>
      <c r="I51" s="105" t="s">
        <v>79</v>
      </c>
      <c r="J51" s="115" t="s">
        <v>80</v>
      </c>
      <c r="L51" s="133"/>
      <c r="M51" s="132"/>
      <c r="N51" s="120"/>
      <c r="O51" s="105"/>
      <c r="P51" s="120"/>
      <c r="Q51" s="113" t="s">
        <v>21</v>
      </c>
      <c r="R51" s="113"/>
      <c r="S51" s="132"/>
      <c r="T51" s="132"/>
      <c r="U51" s="132"/>
      <c r="V51" s="132"/>
      <c r="W51" s="132"/>
      <c r="X51" s="133"/>
      <c r="Y51" s="189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</row>
    <row r="52" spans="2:111" ht="20.25">
      <c r="B52" s="120"/>
      <c r="C52" s="105"/>
      <c r="D52" s="120"/>
      <c r="E52" s="120"/>
      <c r="F52" s="105"/>
      <c r="G52" s="122" t="s">
        <v>97</v>
      </c>
      <c r="H52" s="59" t="str">
        <f>IF(G5&lt;G8,E5,E8)</f>
        <v>Wirz, Mike</v>
      </c>
      <c r="I52" s="112">
        <f>+L3+1</f>
        <v>2</v>
      </c>
      <c r="J52" s="129">
        <v>198</v>
      </c>
      <c r="L52" s="133"/>
      <c r="M52" s="132"/>
      <c r="N52" s="120"/>
      <c r="O52" s="133"/>
      <c r="P52" s="132"/>
      <c r="Q52" s="120"/>
      <c r="R52" s="105"/>
      <c r="S52" s="132"/>
      <c r="T52" s="132"/>
      <c r="U52" s="132"/>
      <c r="V52" s="132"/>
      <c r="W52" s="132"/>
      <c r="X52" s="133"/>
      <c r="Y52" s="189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</row>
    <row r="53" spans="4:111" ht="15">
      <c r="D53" s="132"/>
      <c r="E53" s="132"/>
      <c r="F53" s="133"/>
      <c r="G53" s="132"/>
      <c r="I53" s="133"/>
      <c r="J53" s="132"/>
      <c r="L53" s="133"/>
      <c r="M53" s="132"/>
      <c r="O53" s="133"/>
      <c r="P53" s="132"/>
      <c r="R53" s="133"/>
      <c r="S53" s="132"/>
      <c r="T53" s="132"/>
      <c r="U53" s="133"/>
      <c r="V53" s="132"/>
      <c r="W53" s="132"/>
      <c r="X53" s="133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</row>
    <row r="54" spans="4:111" ht="15">
      <c r="D54" s="132"/>
      <c r="E54" s="132"/>
      <c r="F54" s="133"/>
      <c r="G54" s="132"/>
      <c r="I54" s="133"/>
      <c r="J54" s="132"/>
      <c r="L54" s="133"/>
      <c r="M54" s="132"/>
      <c r="O54" s="133"/>
      <c r="P54" s="132"/>
      <c r="R54" s="133"/>
      <c r="S54" s="132"/>
      <c r="T54" s="132"/>
      <c r="U54" s="133"/>
      <c r="V54" s="132"/>
      <c r="W54" s="132"/>
      <c r="X54" s="133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</row>
    <row r="55" spans="4:111" ht="15">
      <c r="D55" s="132"/>
      <c r="E55" s="132"/>
      <c r="F55" s="133"/>
      <c r="G55" s="132"/>
      <c r="I55" s="133"/>
      <c r="J55" s="132"/>
      <c r="L55" s="133"/>
      <c r="M55" s="132"/>
      <c r="O55" s="133"/>
      <c r="P55" s="132"/>
      <c r="R55" s="133"/>
      <c r="S55" s="132"/>
      <c r="T55" s="132"/>
      <c r="U55" s="133"/>
      <c r="V55" s="132"/>
      <c r="W55" s="132"/>
      <c r="X55" s="133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</row>
    <row r="56" spans="4:111" ht="15">
      <c r="D56" s="132"/>
      <c r="E56" s="132"/>
      <c r="F56" s="133"/>
      <c r="G56" s="132"/>
      <c r="I56" s="133"/>
      <c r="J56" s="132"/>
      <c r="L56" s="133"/>
      <c r="M56" s="132"/>
      <c r="O56" s="133"/>
      <c r="P56" s="132"/>
      <c r="R56" s="133"/>
      <c r="S56" s="132"/>
      <c r="T56" s="132"/>
      <c r="U56" s="133"/>
      <c r="V56" s="132"/>
      <c r="W56" s="132"/>
      <c r="X56" s="133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</row>
    <row r="57" spans="4:111" ht="15">
      <c r="D57" s="132"/>
      <c r="E57" s="132"/>
      <c r="F57" s="133"/>
      <c r="G57" s="132"/>
      <c r="I57" s="133"/>
      <c r="J57" s="132"/>
      <c r="L57" s="133"/>
      <c r="M57" s="132"/>
      <c r="O57" s="133"/>
      <c r="P57" s="132"/>
      <c r="R57" s="133"/>
      <c r="S57" s="132"/>
      <c r="T57" s="132"/>
      <c r="U57" s="133"/>
      <c r="V57" s="132"/>
      <c r="W57" s="132"/>
      <c r="X57" s="133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</row>
    <row r="58" spans="4:111" ht="15">
      <c r="D58" s="132"/>
      <c r="E58" s="132"/>
      <c r="F58" s="133"/>
      <c r="G58" s="132"/>
      <c r="I58" s="133"/>
      <c r="J58" s="132"/>
      <c r="L58" s="133"/>
      <c r="M58" s="132"/>
      <c r="O58" s="133"/>
      <c r="P58" s="132"/>
      <c r="R58" s="133"/>
      <c r="S58" s="132"/>
      <c r="T58" s="132"/>
      <c r="U58" s="133"/>
      <c r="V58" s="132"/>
      <c r="W58" s="132"/>
      <c r="X58" s="133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</row>
    <row r="59" spans="4:111" ht="15">
      <c r="D59" s="132"/>
      <c r="E59" s="132"/>
      <c r="F59" s="133"/>
      <c r="G59" s="132"/>
      <c r="I59" s="133"/>
      <c r="J59" s="132"/>
      <c r="L59" s="133"/>
      <c r="M59" s="132"/>
      <c r="O59" s="133"/>
      <c r="P59" s="132"/>
      <c r="R59" s="133"/>
      <c r="S59" s="132"/>
      <c r="T59" s="132"/>
      <c r="U59" s="133"/>
      <c r="V59" s="132"/>
      <c r="W59" s="132"/>
      <c r="X59" s="133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</row>
    <row r="60" spans="4:111" ht="15">
      <c r="D60" s="132"/>
      <c r="E60" s="132"/>
      <c r="F60" s="133"/>
      <c r="G60" s="132"/>
      <c r="I60" s="133"/>
      <c r="J60" s="132"/>
      <c r="L60" s="133"/>
      <c r="M60" s="132"/>
      <c r="O60" s="133"/>
      <c r="P60" s="132"/>
      <c r="R60" s="133"/>
      <c r="S60" s="132"/>
      <c r="T60" s="132"/>
      <c r="U60" s="133"/>
      <c r="V60" s="132"/>
      <c r="W60" s="132"/>
      <c r="X60" s="133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</row>
    <row r="61" spans="4:111" ht="15">
      <c r="D61" s="132"/>
      <c r="E61" s="132"/>
      <c r="F61" s="133"/>
      <c r="G61" s="132"/>
      <c r="I61" s="133"/>
      <c r="J61" s="132"/>
      <c r="L61" s="133"/>
      <c r="M61" s="132"/>
      <c r="O61" s="133"/>
      <c r="P61" s="132"/>
      <c r="R61" s="133"/>
      <c r="S61" s="132"/>
      <c r="T61" s="132"/>
      <c r="U61" s="133"/>
      <c r="V61" s="132"/>
      <c r="W61" s="132"/>
      <c r="X61" s="133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</row>
    <row r="62" spans="4:111" ht="15">
      <c r="D62" s="132"/>
      <c r="E62" s="132"/>
      <c r="F62" s="133"/>
      <c r="G62" s="132"/>
      <c r="I62" s="133"/>
      <c r="J62" s="132"/>
      <c r="L62" s="133"/>
      <c r="M62" s="132"/>
      <c r="O62" s="133"/>
      <c r="P62" s="132"/>
      <c r="R62" s="133"/>
      <c r="S62" s="132"/>
      <c r="T62" s="132"/>
      <c r="U62" s="133"/>
      <c r="V62" s="132"/>
      <c r="W62" s="132"/>
      <c r="X62" s="133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</row>
    <row r="63" spans="4:111" ht="15">
      <c r="D63" s="132"/>
      <c r="E63" s="132"/>
      <c r="F63" s="133"/>
      <c r="G63" s="132"/>
      <c r="I63" s="133"/>
      <c r="J63" s="132"/>
      <c r="L63" s="133"/>
      <c r="M63" s="132"/>
      <c r="O63" s="133"/>
      <c r="P63" s="132"/>
      <c r="R63" s="133"/>
      <c r="S63" s="132"/>
      <c r="T63" s="132"/>
      <c r="U63" s="133"/>
      <c r="V63" s="132"/>
      <c r="W63" s="132"/>
      <c r="X63" s="133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</row>
    <row r="64" spans="4:111" ht="15">
      <c r="D64" s="132"/>
      <c r="E64" s="132"/>
      <c r="F64" s="133"/>
      <c r="G64" s="132"/>
      <c r="I64" s="133"/>
      <c r="J64" s="132"/>
      <c r="L64" s="133"/>
      <c r="M64" s="132"/>
      <c r="O64" s="133"/>
      <c r="P64" s="132"/>
      <c r="R64" s="133"/>
      <c r="S64" s="132"/>
      <c r="T64" s="132"/>
      <c r="U64" s="133"/>
      <c r="V64" s="132"/>
      <c r="W64" s="132"/>
      <c r="X64" s="133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</row>
    <row r="65" spans="4:111" ht="15">
      <c r="D65" s="132"/>
      <c r="E65" s="132"/>
      <c r="F65" s="133"/>
      <c r="G65" s="132"/>
      <c r="I65" s="133"/>
      <c r="J65" s="132"/>
      <c r="L65" s="133"/>
      <c r="M65" s="132"/>
      <c r="O65" s="133"/>
      <c r="P65" s="132"/>
      <c r="R65" s="133"/>
      <c r="S65" s="132"/>
      <c r="T65" s="132"/>
      <c r="U65" s="133"/>
      <c r="V65" s="132"/>
      <c r="W65" s="132"/>
      <c r="X65" s="133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</row>
    <row r="66" spans="4:111" ht="15">
      <c r="D66" s="132"/>
      <c r="E66" s="132"/>
      <c r="F66" s="133"/>
      <c r="G66" s="132"/>
      <c r="I66" s="133"/>
      <c r="J66" s="132"/>
      <c r="L66" s="133"/>
      <c r="M66" s="132"/>
      <c r="O66" s="133"/>
      <c r="P66" s="132"/>
      <c r="R66" s="133"/>
      <c r="S66" s="132"/>
      <c r="T66" s="132"/>
      <c r="U66" s="133"/>
      <c r="V66" s="132"/>
      <c r="W66" s="132"/>
      <c r="X66" s="133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</row>
    <row r="67" spans="4:111" ht="15">
      <c r="D67" s="132"/>
      <c r="E67" s="132"/>
      <c r="F67" s="133"/>
      <c r="G67" s="132"/>
      <c r="I67" s="133"/>
      <c r="J67" s="132"/>
      <c r="L67" s="133"/>
      <c r="M67" s="132"/>
      <c r="O67" s="133"/>
      <c r="P67" s="132"/>
      <c r="R67" s="133"/>
      <c r="S67" s="132"/>
      <c r="T67" s="132"/>
      <c r="U67" s="133"/>
      <c r="V67" s="132"/>
      <c r="W67" s="132"/>
      <c r="X67" s="133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</row>
    <row r="68" spans="4:111" ht="15">
      <c r="D68" s="132"/>
      <c r="E68" s="132"/>
      <c r="F68" s="133"/>
      <c r="G68" s="132"/>
      <c r="I68" s="133"/>
      <c r="J68" s="132"/>
      <c r="L68" s="133"/>
      <c r="M68" s="132"/>
      <c r="O68" s="133"/>
      <c r="P68" s="132"/>
      <c r="R68" s="133"/>
      <c r="S68" s="132"/>
      <c r="T68" s="132"/>
      <c r="U68" s="133"/>
      <c r="V68" s="132"/>
      <c r="W68" s="132"/>
      <c r="X68" s="133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</row>
    <row r="69" spans="4:111" ht="15">
      <c r="D69" s="132"/>
      <c r="E69" s="132"/>
      <c r="F69" s="133"/>
      <c r="G69" s="132"/>
      <c r="I69" s="133"/>
      <c r="J69" s="132"/>
      <c r="L69" s="133"/>
      <c r="M69" s="132"/>
      <c r="O69" s="133"/>
      <c r="P69" s="132"/>
      <c r="R69" s="133"/>
      <c r="S69" s="132"/>
      <c r="T69" s="132"/>
      <c r="U69" s="133"/>
      <c r="V69" s="132"/>
      <c r="W69" s="132"/>
      <c r="X69" s="133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</row>
    <row r="70" spans="4:111" ht="15">
      <c r="D70" s="132"/>
      <c r="E70" s="132"/>
      <c r="F70" s="133"/>
      <c r="G70" s="132"/>
      <c r="I70" s="133"/>
      <c r="J70" s="132"/>
      <c r="L70" s="133"/>
      <c r="M70" s="132"/>
      <c r="O70" s="133"/>
      <c r="P70" s="132"/>
      <c r="R70" s="133"/>
      <c r="S70" s="132"/>
      <c r="T70" s="132"/>
      <c r="U70" s="133"/>
      <c r="V70" s="132"/>
      <c r="W70" s="132"/>
      <c r="X70" s="133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</row>
    <row r="71" spans="4:111" ht="15">
      <c r="D71" s="132"/>
      <c r="E71" s="132"/>
      <c r="F71" s="133"/>
      <c r="G71" s="132"/>
      <c r="I71" s="133"/>
      <c r="J71" s="132"/>
      <c r="L71" s="133"/>
      <c r="M71" s="132"/>
      <c r="O71" s="133"/>
      <c r="P71" s="132"/>
      <c r="R71" s="133"/>
      <c r="S71" s="132"/>
      <c r="T71" s="132"/>
      <c r="U71" s="133"/>
      <c r="V71" s="132"/>
      <c r="W71" s="132"/>
      <c r="X71" s="133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</row>
    <row r="72" spans="4:111" ht="15">
      <c r="D72" s="132"/>
      <c r="E72" s="132"/>
      <c r="F72" s="133"/>
      <c r="G72" s="132"/>
      <c r="I72" s="133"/>
      <c r="J72" s="132"/>
      <c r="L72" s="133"/>
      <c r="M72" s="132"/>
      <c r="O72" s="133"/>
      <c r="P72" s="132"/>
      <c r="R72" s="133"/>
      <c r="S72" s="132"/>
      <c r="T72" s="132"/>
      <c r="U72" s="133"/>
      <c r="V72" s="132"/>
      <c r="W72" s="132"/>
      <c r="X72" s="133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</row>
    <row r="73" spans="4:111" ht="15">
      <c r="D73" s="132"/>
      <c r="E73" s="132"/>
      <c r="F73" s="133"/>
      <c r="G73" s="132"/>
      <c r="I73" s="133"/>
      <c r="J73" s="132"/>
      <c r="L73" s="133"/>
      <c r="M73" s="132"/>
      <c r="O73" s="133"/>
      <c r="P73" s="132"/>
      <c r="R73" s="133"/>
      <c r="S73" s="132"/>
      <c r="T73" s="132"/>
      <c r="U73" s="133"/>
      <c r="V73" s="132"/>
      <c r="W73" s="132"/>
      <c r="X73" s="133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</row>
    <row r="74" spans="4:111" ht="15">
      <c r="D74" s="132"/>
      <c r="E74" s="132"/>
      <c r="F74" s="133"/>
      <c r="G74" s="132"/>
      <c r="I74" s="133"/>
      <c r="J74" s="132"/>
      <c r="L74" s="133"/>
      <c r="M74" s="132"/>
      <c r="O74" s="133"/>
      <c r="P74" s="132"/>
      <c r="R74" s="133"/>
      <c r="S74" s="132"/>
      <c r="T74" s="132"/>
      <c r="U74" s="133"/>
      <c r="V74" s="132"/>
      <c r="W74" s="132"/>
      <c r="X74" s="133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</row>
    <row r="75" spans="4:111" ht="15">
      <c r="D75" s="132"/>
      <c r="E75" s="132"/>
      <c r="F75" s="133"/>
      <c r="G75" s="132"/>
      <c r="I75" s="133"/>
      <c r="J75" s="132"/>
      <c r="L75" s="133"/>
      <c r="M75" s="132"/>
      <c r="O75" s="133"/>
      <c r="P75" s="132"/>
      <c r="R75" s="133"/>
      <c r="S75" s="132"/>
      <c r="T75" s="132"/>
      <c r="U75" s="133"/>
      <c r="V75" s="132"/>
      <c r="W75" s="132"/>
      <c r="X75" s="133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</row>
    <row r="76" spans="4:111" ht="15">
      <c r="D76" s="132"/>
      <c r="E76" s="132"/>
      <c r="F76" s="133"/>
      <c r="G76" s="132"/>
      <c r="I76" s="133"/>
      <c r="J76" s="132"/>
      <c r="L76" s="133"/>
      <c r="M76" s="132"/>
      <c r="O76" s="133"/>
      <c r="P76" s="132"/>
      <c r="R76" s="133"/>
      <c r="S76" s="132"/>
      <c r="T76" s="132"/>
      <c r="U76" s="133"/>
      <c r="V76" s="132"/>
      <c r="W76" s="132"/>
      <c r="X76" s="133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</row>
    <row r="77" spans="4:111" ht="15">
      <c r="D77" s="132"/>
      <c r="E77" s="132"/>
      <c r="F77" s="133"/>
      <c r="G77" s="132"/>
      <c r="I77" s="133"/>
      <c r="J77" s="132"/>
      <c r="L77" s="133"/>
      <c r="M77" s="132"/>
      <c r="O77" s="133"/>
      <c r="P77" s="132"/>
      <c r="R77" s="133"/>
      <c r="S77" s="132"/>
      <c r="T77" s="132"/>
      <c r="U77" s="133"/>
      <c r="V77" s="132"/>
      <c r="W77" s="132"/>
      <c r="X77" s="133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</row>
    <row r="78" spans="4:111" ht="15">
      <c r="D78" s="132"/>
      <c r="E78" s="132"/>
      <c r="F78" s="133"/>
      <c r="G78" s="132"/>
      <c r="I78" s="133"/>
      <c r="J78" s="132"/>
      <c r="L78" s="133"/>
      <c r="M78" s="132"/>
      <c r="O78" s="133"/>
      <c r="P78" s="132"/>
      <c r="R78" s="133"/>
      <c r="S78" s="132"/>
      <c r="T78" s="132"/>
      <c r="U78" s="133"/>
      <c r="V78" s="132"/>
      <c r="W78" s="132"/>
      <c r="X78" s="133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</row>
    <row r="79" spans="4:111" ht="15">
      <c r="D79" s="132"/>
      <c r="E79" s="132"/>
      <c r="F79" s="133"/>
      <c r="G79" s="132"/>
      <c r="I79" s="133"/>
      <c r="J79" s="132"/>
      <c r="L79" s="133"/>
      <c r="M79" s="132"/>
      <c r="O79" s="133"/>
      <c r="P79" s="132"/>
      <c r="R79" s="133"/>
      <c r="S79" s="132"/>
      <c r="T79" s="132"/>
      <c r="U79" s="133"/>
      <c r="V79" s="132"/>
      <c r="W79" s="132"/>
      <c r="X79" s="133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</row>
    <row r="80" spans="4:111" ht="15">
      <c r="D80" s="132"/>
      <c r="E80" s="132"/>
      <c r="F80" s="133"/>
      <c r="G80" s="132"/>
      <c r="I80" s="133"/>
      <c r="J80" s="132"/>
      <c r="L80" s="133"/>
      <c r="M80" s="132"/>
      <c r="O80" s="133"/>
      <c r="P80" s="132"/>
      <c r="R80" s="133"/>
      <c r="S80" s="132"/>
      <c r="T80" s="132"/>
      <c r="U80" s="133"/>
      <c r="V80" s="132"/>
      <c r="W80" s="132"/>
      <c r="X80" s="133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</row>
    <row r="81" spans="4:111" ht="15">
      <c r="D81" s="132"/>
      <c r="E81" s="132"/>
      <c r="F81" s="133"/>
      <c r="G81" s="132"/>
      <c r="I81" s="133"/>
      <c r="J81" s="132"/>
      <c r="L81" s="133"/>
      <c r="M81" s="132"/>
      <c r="O81" s="133"/>
      <c r="P81" s="132"/>
      <c r="R81" s="133"/>
      <c r="S81" s="132"/>
      <c r="T81" s="132"/>
      <c r="U81" s="133"/>
      <c r="V81" s="132"/>
      <c r="W81" s="132"/>
      <c r="X81" s="133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</row>
    <row r="82" spans="4:111" ht="15">
      <c r="D82" s="132"/>
      <c r="E82" s="132"/>
      <c r="F82" s="133"/>
      <c r="G82" s="132"/>
      <c r="I82" s="133"/>
      <c r="J82" s="132"/>
      <c r="L82" s="133"/>
      <c r="M82" s="132"/>
      <c r="O82" s="133"/>
      <c r="P82" s="132"/>
      <c r="R82" s="133"/>
      <c r="S82" s="132"/>
      <c r="T82" s="132"/>
      <c r="U82" s="133"/>
      <c r="V82" s="132"/>
      <c r="W82" s="132"/>
      <c r="X82" s="133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</row>
    <row r="83" spans="4:111" ht="15">
      <c r="D83" s="132"/>
      <c r="E83" s="132"/>
      <c r="F83" s="133"/>
      <c r="G83" s="132"/>
      <c r="I83" s="133"/>
      <c r="J83" s="132"/>
      <c r="L83" s="133"/>
      <c r="M83" s="132"/>
      <c r="O83" s="133"/>
      <c r="P83" s="132"/>
      <c r="R83" s="133"/>
      <c r="S83" s="132"/>
      <c r="T83" s="132"/>
      <c r="U83" s="133"/>
      <c r="V83" s="132"/>
      <c r="W83" s="132"/>
      <c r="X83" s="133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</row>
    <row r="84" spans="4:111" ht="15">
      <c r="D84" s="132"/>
      <c r="E84" s="132"/>
      <c r="F84" s="133"/>
      <c r="G84" s="132"/>
      <c r="I84" s="133"/>
      <c r="J84" s="132"/>
      <c r="L84" s="133"/>
      <c r="M84" s="132"/>
      <c r="O84" s="133"/>
      <c r="P84" s="132"/>
      <c r="R84" s="133"/>
      <c r="S84" s="132"/>
      <c r="T84" s="132"/>
      <c r="U84" s="133"/>
      <c r="V84" s="132"/>
      <c r="W84" s="132"/>
      <c r="X84" s="133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</row>
    <row r="85" spans="4:111" ht="15">
      <c r="D85" s="132"/>
      <c r="E85" s="132"/>
      <c r="F85" s="133"/>
      <c r="G85" s="132"/>
      <c r="I85" s="133"/>
      <c r="J85" s="132"/>
      <c r="L85" s="133"/>
      <c r="M85" s="132"/>
      <c r="O85" s="133"/>
      <c r="P85" s="132"/>
      <c r="R85" s="133"/>
      <c r="S85" s="132"/>
      <c r="T85" s="132"/>
      <c r="U85" s="133"/>
      <c r="V85" s="132"/>
      <c r="W85" s="132"/>
      <c r="X85" s="133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</row>
    <row r="86" spans="4:111" ht="15">
      <c r="D86" s="132"/>
      <c r="E86" s="132"/>
      <c r="F86" s="133"/>
      <c r="G86" s="132"/>
      <c r="I86" s="133"/>
      <c r="J86" s="132"/>
      <c r="L86" s="133"/>
      <c r="M86" s="132"/>
      <c r="O86" s="133"/>
      <c r="P86" s="132"/>
      <c r="R86" s="133"/>
      <c r="S86" s="132"/>
      <c r="T86" s="132"/>
      <c r="U86" s="133"/>
      <c r="V86" s="132"/>
      <c r="W86" s="132"/>
      <c r="X86" s="133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</row>
    <row r="87" spans="4:111" ht="15">
      <c r="D87" s="132"/>
      <c r="E87" s="132"/>
      <c r="F87" s="133"/>
      <c r="G87" s="132"/>
      <c r="I87" s="133"/>
      <c r="J87" s="132"/>
      <c r="L87" s="133"/>
      <c r="M87" s="132"/>
      <c r="O87" s="133"/>
      <c r="P87" s="132"/>
      <c r="R87" s="133"/>
      <c r="S87" s="132"/>
      <c r="T87" s="132"/>
      <c r="U87" s="133"/>
      <c r="V87" s="132"/>
      <c r="W87" s="132"/>
      <c r="X87" s="133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</row>
    <row r="88" spans="4:111" ht="15">
      <c r="D88" s="132"/>
      <c r="E88" s="132"/>
      <c r="F88" s="133"/>
      <c r="G88" s="132"/>
      <c r="I88" s="133"/>
      <c r="J88" s="132"/>
      <c r="L88" s="133"/>
      <c r="M88" s="132"/>
      <c r="O88" s="133"/>
      <c r="P88" s="132"/>
      <c r="R88" s="133"/>
      <c r="S88" s="132"/>
      <c r="T88" s="132"/>
      <c r="U88" s="133"/>
      <c r="V88" s="132"/>
      <c r="W88" s="132"/>
      <c r="X88" s="133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</row>
    <row r="89" spans="4:111" ht="15">
      <c r="D89" s="132"/>
      <c r="E89" s="132"/>
      <c r="F89" s="133"/>
      <c r="G89" s="132"/>
      <c r="I89" s="133"/>
      <c r="J89" s="132"/>
      <c r="L89" s="133"/>
      <c r="M89" s="132"/>
      <c r="O89" s="133"/>
      <c r="P89" s="132"/>
      <c r="R89" s="133"/>
      <c r="S89" s="132"/>
      <c r="T89" s="132"/>
      <c r="U89" s="133"/>
      <c r="V89" s="132"/>
      <c r="W89" s="132"/>
      <c r="X89" s="133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</row>
    <row r="90" spans="4:111" ht="15">
      <c r="D90" s="132"/>
      <c r="E90" s="132"/>
      <c r="F90" s="133"/>
      <c r="G90" s="132"/>
      <c r="I90" s="133"/>
      <c r="J90" s="132"/>
      <c r="L90" s="133"/>
      <c r="M90" s="132"/>
      <c r="O90" s="133"/>
      <c r="P90" s="132"/>
      <c r="R90" s="133"/>
      <c r="S90" s="132"/>
      <c r="T90" s="132"/>
      <c r="U90" s="133"/>
      <c r="V90" s="132"/>
      <c r="W90" s="132"/>
      <c r="X90" s="133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</row>
    <row r="91" spans="4:111" ht="15">
      <c r="D91" s="132"/>
      <c r="E91" s="132"/>
      <c r="F91" s="133"/>
      <c r="G91" s="132"/>
      <c r="I91" s="133"/>
      <c r="J91" s="132"/>
      <c r="L91" s="133"/>
      <c r="M91" s="132"/>
      <c r="O91" s="133"/>
      <c r="P91" s="132"/>
      <c r="R91" s="133"/>
      <c r="S91" s="132"/>
      <c r="T91" s="132"/>
      <c r="U91" s="133"/>
      <c r="V91" s="132"/>
      <c r="W91" s="132"/>
      <c r="X91" s="133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</row>
    <row r="92" spans="4:111" ht="15">
      <c r="D92" s="132"/>
      <c r="E92" s="132"/>
      <c r="F92" s="133"/>
      <c r="G92" s="132"/>
      <c r="I92" s="133"/>
      <c r="J92" s="132"/>
      <c r="L92" s="133"/>
      <c r="M92" s="132"/>
      <c r="O92" s="133"/>
      <c r="P92" s="132"/>
      <c r="R92" s="133"/>
      <c r="S92" s="132"/>
      <c r="T92" s="132"/>
      <c r="U92" s="133"/>
      <c r="V92" s="132"/>
      <c r="W92" s="132"/>
      <c r="X92" s="133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</row>
    <row r="93" spans="4:111" ht="15">
      <c r="D93" s="132"/>
      <c r="E93" s="132"/>
      <c r="F93" s="133"/>
      <c r="G93" s="132"/>
      <c r="I93" s="133"/>
      <c r="J93" s="132"/>
      <c r="L93" s="133"/>
      <c r="M93" s="132"/>
      <c r="O93" s="133"/>
      <c r="P93" s="132"/>
      <c r="R93" s="133"/>
      <c r="S93" s="132"/>
      <c r="T93" s="132"/>
      <c r="U93" s="133"/>
      <c r="V93" s="132"/>
      <c r="W93" s="132"/>
      <c r="X93" s="133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</row>
    <row r="94" spans="4:111" ht="15">
      <c r="D94" s="132"/>
      <c r="E94" s="132"/>
      <c r="F94" s="133"/>
      <c r="G94" s="132"/>
      <c r="I94" s="133"/>
      <c r="J94" s="132"/>
      <c r="L94" s="133"/>
      <c r="M94" s="132"/>
      <c r="O94" s="133"/>
      <c r="P94" s="132"/>
      <c r="R94" s="133"/>
      <c r="S94" s="132"/>
      <c r="T94" s="132"/>
      <c r="U94" s="133"/>
      <c r="V94" s="132"/>
      <c r="W94" s="132"/>
      <c r="X94" s="133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</row>
    <row r="95" spans="4:111" ht="15">
      <c r="D95" s="132"/>
      <c r="E95" s="132"/>
      <c r="F95" s="133"/>
      <c r="G95" s="132"/>
      <c r="I95" s="133"/>
      <c r="J95" s="132"/>
      <c r="L95" s="133"/>
      <c r="M95" s="132"/>
      <c r="O95" s="133"/>
      <c r="P95" s="132"/>
      <c r="R95" s="133"/>
      <c r="S95" s="132"/>
      <c r="T95" s="132"/>
      <c r="U95" s="133"/>
      <c r="V95" s="132"/>
      <c r="W95" s="132"/>
      <c r="X95" s="133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</row>
    <row r="96" spans="4:111" ht="15">
      <c r="D96" s="132"/>
      <c r="E96" s="132"/>
      <c r="F96" s="133"/>
      <c r="G96" s="132"/>
      <c r="I96" s="133"/>
      <c r="J96" s="132"/>
      <c r="L96" s="133"/>
      <c r="M96" s="132"/>
      <c r="O96" s="133"/>
      <c r="P96" s="132"/>
      <c r="R96" s="133"/>
      <c r="S96" s="132"/>
      <c r="T96" s="132"/>
      <c r="U96" s="133"/>
      <c r="V96" s="132"/>
      <c r="W96" s="132"/>
      <c r="X96" s="133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</row>
    <row r="97" spans="4:111" ht="15">
      <c r="D97" s="132"/>
      <c r="E97" s="132"/>
      <c r="F97" s="133"/>
      <c r="G97" s="132"/>
      <c r="I97" s="133"/>
      <c r="J97" s="132"/>
      <c r="L97" s="133"/>
      <c r="M97" s="132"/>
      <c r="O97" s="133"/>
      <c r="P97" s="132"/>
      <c r="R97" s="133"/>
      <c r="S97" s="132"/>
      <c r="T97" s="132"/>
      <c r="U97" s="133"/>
      <c r="V97" s="132"/>
      <c r="W97" s="132"/>
      <c r="X97" s="133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</row>
    <row r="98" spans="4:111" ht="15">
      <c r="D98" s="132"/>
      <c r="E98" s="132"/>
      <c r="F98" s="133"/>
      <c r="G98" s="132"/>
      <c r="I98" s="133"/>
      <c r="J98" s="132"/>
      <c r="L98" s="133"/>
      <c r="M98" s="132"/>
      <c r="O98" s="133"/>
      <c r="P98" s="132"/>
      <c r="R98" s="133"/>
      <c r="S98" s="132"/>
      <c r="T98" s="132"/>
      <c r="U98" s="133"/>
      <c r="V98" s="132"/>
      <c r="W98" s="132"/>
      <c r="X98" s="133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</row>
    <row r="99" spans="4:111" ht="15">
      <c r="D99" s="132"/>
      <c r="E99" s="132"/>
      <c r="F99" s="133"/>
      <c r="G99" s="132"/>
      <c r="I99" s="133"/>
      <c r="J99" s="132"/>
      <c r="L99" s="133"/>
      <c r="M99" s="132"/>
      <c r="O99" s="133"/>
      <c r="P99" s="132"/>
      <c r="R99" s="133"/>
      <c r="S99" s="132"/>
      <c r="T99" s="132"/>
      <c r="U99" s="133"/>
      <c r="V99" s="132"/>
      <c r="W99" s="132"/>
      <c r="X99" s="133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</row>
    <row r="100" spans="4:111" ht="15">
      <c r="D100" s="132"/>
      <c r="E100" s="132"/>
      <c r="F100" s="133"/>
      <c r="G100" s="132"/>
      <c r="I100" s="133"/>
      <c r="J100" s="132"/>
      <c r="L100" s="133"/>
      <c r="M100" s="132"/>
      <c r="O100" s="133"/>
      <c r="P100" s="132"/>
      <c r="R100" s="133"/>
      <c r="S100" s="132"/>
      <c r="T100" s="132"/>
      <c r="U100" s="133"/>
      <c r="V100" s="132"/>
      <c r="W100" s="132"/>
      <c r="X100" s="133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</row>
    <row r="101" spans="4:111" ht="15">
      <c r="D101" s="132"/>
      <c r="E101" s="132"/>
      <c r="F101" s="133"/>
      <c r="G101" s="132"/>
      <c r="I101" s="133"/>
      <c r="J101" s="132"/>
      <c r="L101" s="133"/>
      <c r="M101" s="132"/>
      <c r="O101" s="133"/>
      <c r="P101" s="132"/>
      <c r="R101" s="133"/>
      <c r="S101" s="132"/>
      <c r="T101" s="132"/>
      <c r="U101" s="133"/>
      <c r="V101" s="132"/>
      <c r="W101" s="132"/>
      <c r="X101" s="133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</row>
    <row r="102" spans="4:111" ht="15">
      <c r="D102" s="132"/>
      <c r="E102" s="132"/>
      <c r="F102" s="133"/>
      <c r="G102" s="132"/>
      <c r="I102" s="133"/>
      <c r="J102" s="132"/>
      <c r="L102" s="133"/>
      <c r="M102" s="132"/>
      <c r="O102" s="133"/>
      <c r="P102" s="132"/>
      <c r="R102" s="133"/>
      <c r="S102" s="132"/>
      <c r="T102" s="132"/>
      <c r="U102" s="133"/>
      <c r="V102" s="132"/>
      <c r="W102" s="132"/>
      <c r="X102" s="133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</row>
    <row r="103" spans="4:111" ht="15">
      <c r="D103" s="132"/>
      <c r="E103" s="132"/>
      <c r="F103" s="133"/>
      <c r="G103" s="132"/>
      <c r="I103" s="133"/>
      <c r="J103" s="132"/>
      <c r="L103" s="133"/>
      <c r="M103" s="132"/>
      <c r="O103" s="133"/>
      <c r="P103" s="132"/>
      <c r="R103" s="133"/>
      <c r="S103" s="132"/>
      <c r="T103" s="132"/>
      <c r="U103" s="133"/>
      <c r="V103" s="132"/>
      <c r="W103" s="132"/>
      <c r="X103" s="133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</row>
    <row r="104" spans="4:111" ht="15">
      <c r="D104" s="132"/>
      <c r="E104" s="132"/>
      <c r="F104" s="133"/>
      <c r="G104" s="132"/>
      <c r="I104" s="133"/>
      <c r="J104" s="132"/>
      <c r="L104" s="133"/>
      <c r="M104" s="132"/>
      <c r="O104" s="133"/>
      <c r="P104" s="132"/>
      <c r="R104" s="133"/>
      <c r="S104" s="132"/>
      <c r="T104" s="132"/>
      <c r="U104" s="133"/>
      <c r="V104" s="132"/>
      <c r="W104" s="132"/>
      <c r="X104" s="133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</row>
    <row r="105" spans="4:111" ht="15">
      <c r="D105" s="132"/>
      <c r="E105" s="132"/>
      <c r="F105" s="133"/>
      <c r="G105" s="132"/>
      <c r="I105" s="133"/>
      <c r="J105" s="132"/>
      <c r="L105" s="133"/>
      <c r="M105" s="132"/>
      <c r="O105" s="133"/>
      <c r="P105" s="132"/>
      <c r="R105" s="133"/>
      <c r="S105" s="132"/>
      <c r="T105" s="132"/>
      <c r="U105" s="133"/>
      <c r="V105" s="132"/>
      <c r="W105" s="132"/>
      <c r="X105" s="133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</row>
    <row r="106" spans="4:111" ht="15">
      <c r="D106" s="132"/>
      <c r="E106" s="132"/>
      <c r="F106" s="133"/>
      <c r="G106" s="132"/>
      <c r="I106" s="133"/>
      <c r="J106" s="132"/>
      <c r="L106" s="133"/>
      <c r="M106" s="132"/>
      <c r="O106" s="133"/>
      <c r="P106" s="132"/>
      <c r="R106" s="133"/>
      <c r="S106" s="132"/>
      <c r="T106" s="132"/>
      <c r="U106" s="133"/>
      <c r="V106" s="132"/>
      <c r="W106" s="132"/>
      <c r="X106" s="133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</row>
    <row r="107" spans="4:111" ht="15">
      <c r="D107" s="132"/>
      <c r="E107" s="132"/>
      <c r="F107" s="133"/>
      <c r="G107" s="132"/>
      <c r="I107" s="133"/>
      <c r="J107" s="132"/>
      <c r="L107" s="133"/>
      <c r="M107" s="132"/>
      <c r="O107" s="133"/>
      <c r="P107" s="132"/>
      <c r="R107" s="133"/>
      <c r="S107" s="132"/>
      <c r="T107" s="132"/>
      <c r="U107" s="133"/>
      <c r="V107" s="132"/>
      <c r="W107" s="132"/>
      <c r="X107" s="133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</row>
    <row r="108" spans="4:111" ht="15">
      <c r="D108" s="132"/>
      <c r="E108" s="132"/>
      <c r="F108" s="133"/>
      <c r="G108" s="132"/>
      <c r="I108" s="133"/>
      <c r="J108" s="132"/>
      <c r="L108" s="133"/>
      <c r="M108" s="132"/>
      <c r="O108" s="133"/>
      <c r="P108" s="132"/>
      <c r="R108" s="133"/>
      <c r="S108" s="132"/>
      <c r="T108" s="132"/>
      <c r="U108" s="133"/>
      <c r="V108" s="132"/>
      <c r="W108" s="132"/>
      <c r="X108" s="133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</row>
    <row r="109" spans="4:111" ht="15">
      <c r="D109" s="132"/>
      <c r="E109" s="132"/>
      <c r="F109" s="133"/>
      <c r="G109" s="132"/>
      <c r="I109" s="133"/>
      <c r="J109" s="132"/>
      <c r="L109" s="133"/>
      <c r="M109" s="132"/>
      <c r="O109" s="133"/>
      <c r="P109" s="132"/>
      <c r="R109" s="133"/>
      <c r="S109" s="132"/>
      <c r="T109" s="132"/>
      <c r="U109" s="133"/>
      <c r="V109" s="132"/>
      <c r="W109" s="132"/>
      <c r="X109" s="133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</row>
    <row r="110" spans="4:111" ht="15">
      <c r="D110" s="132"/>
      <c r="E110" s="132"/>
      <c r="F110" s="133"/>
      <c r="G110" s="132"/>
      <c r="I110" s="133"/>
      <c r="J110" s="132"/>
      <c r="L110" s="133"/>
      <c r="M110" s="132"/>
      <c r="O110" s="133"/>
      <c r="P110" s="132"/>
      <c r="R110" s="133"/>
      <c r="S110" s="132"/>
      <c r="T110" s="132"/>
      <c r="U110" s="133"/>
      <c r="V110" s="132"/>
      <c r="W110" s="132"/>
      <c r="X110" s="133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</row>
    <row r="111" spans="4:111" ht="15">
      <c r="D111" s="132"/>
      <c r="E111" s="132"/>
      <c r="F111" s="133"/>
      <c r="G111" s="132"/>
      <c r="I111" s="133"/>
      <c r="J111" s="132"/>
      <c r="L111" s="133"/>
      <c r="M111" s="132"/>
      <c r="O111" s="133"/>
      <c r="P111" s="132"/>
      <c r="R111" s="133"/>
      <c r="S111" s="132"/>
      <c r="T111" s="132"/>
      <c r="U111" s="133"/>
      <c r="V111" s="132"/>
      <c r="W111" s="132"/>
      <c r="X111" s="133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</row>
    <row r="112" spans="4:111" ht="15">
      <c r="D112" s="132"/>
      <c r="E112" s="132"/>
      <c r="F112" s="133"/>
      <c r="G112" s="132"/>
      <c r="I112" s="133"/>
      <c r="J112" s="132"/>
      <c r="L112" s="133"/>
      <c r="M112" s="132"/>
      <c r="O112" s="133"/>
      <c r="P112" s="132"/>
      <c r="R112" s="133"/>
      <c r="S112" s="132"/>
      <c r="T112" s="132"/>
      <c r="U112" s="133"/>
      <c r="V112" s="132"/>
      <c r="W112" s="132"/>
      <c r="X112" s="133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</row>
    <row r="113" spans="4:111" ht="15">
      <c r="D113" s="132"/>
      <c r="E113" s="132"/>
      <c r="F113" s="133"/>
      <c r="G113" s="132"/>
      <c r="I113" s="133"/>
      <c r="J113" s="132"/>
      <c r="L113" s="133"/>
      <c r="M113" s="132"/>
      <c r="O113" s="133"/>
      <c r="P113" s="132"/>
      <c r="R113" s="133"/>
      <c r="S113" s="132"/>
      <c r="T113" s="132"/>
      <c r="U113" s="133"/>
      <c r="V113" s="132"/>
      <c r="W113" s="132"/>
      <c r="X113" s="133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</row>
    <row r="114" spans="4:111" ht="15">
      <c r="D114" s="132"/>
      <c r="E114" s="132"/>
      <c r="F114" s="133"/>
      <c r="G114" s="132"/>
      <c r="I114" s="133"/>
      <c r="J114" s="132"/>
      <c r="L114" s="133"/>
      <c r="M114" s="132"/>
      <c r="O114" s="133"/>
      <c r="P114" s="132"/>
      <c r="R114" s="133"/>
      <c r="S114" s="132"/>
      <c r="T114" s="132"/>
      <c r="U114" s="133"/>
      <c r="V114" s="132"/>
      <c r="W114" s="132"/>
      <c r="X114" s="133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</row>
    <row r="115" spans="4:111" ht="15">
      <c r="D115" s="132"/>
      <c r="E115" s="132"/>
      <c r="F115" s="133"/>
      <c r="G115" s="132"/>
      <c r="I115" s="133"/>
      <c r="J115" s="132"/>
      <c r="L115" s="133"/>
      <c r="M115" s="132"/>
      <c r="O115" s="133"/>
      <c r="P115" s="132"/>
      <c r="R115" s="133"/>
      <c r="S115" s="132"/>
      <c r="T115" s="132"/>
      <c r="U115" s="133"/>
      <c r="V115" s="132"/>
      <c r="W115" s="132"/>
      <c r="X115" s="133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</row>
    <row r="116" spans="4:111" ht="15">
      <c r="D116" s="132"/>
      <c r="E116" s="132"/>
      <c r="F116" s="133"/>
      <c r="G116" s="132"/>
      <c r="I116" s="133"/>
      <c r="J116" s="132"/>
      <c r="L116" s="133"/>
      <c r="M116" s="132"/>
      <c r="O116" s="133"/>
      <c r="P116" s="132"/>
      <c r="R116" s="133"/>
      <c r="S116" s="132"/>
      <c r="T116" s="132"/>
      <c r="U116" s="133"/>
      <c r="V116" s="132"/>
      <c r="W116" s="132"/>
      <c r="X116" s="133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</row>
    <row r="117" spans="4:111" ht="15">
      <c r="D117" s="132"/>
      <c r="E117" s="132"/>
      <c r="F117" s="133"/>
      <c r="G117" s="132"/>
      <c r="I117" s="133"/>
      <c r="J117" s="132"/>
      <c r="L117" s="133"/>
      <c r="M117" s="132"/>
      <c r="O117" s="133"/>
      <c r="P117" s="132"/>
      <c r="R117" s="133"/>
      <c r="S117" s="132"/>
      <c r="T117" s="132"/>
      <c r="U117" s="133"/>
      <c r="V117" s="132"/>
      <c r="W117" s="132"/>
      <c r="X117" s="133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</row>
    <row r="118" spans="4:111" ht="15">
      <c r="D118" s="132"/>
      <c r="E118" s="132"/>
      <c r="F118" s="133"/>
      <c r="G118" s="132"/>
      <c r="I118" s="133"/>
      <c r="J118" s="132"/>
      <c r="L118" s="133"/>
      <c r="M118" s="132"/>
      <c r="O118" s="133"/>
      <c r="P118" s="132"/>
      <c r="R118" s="133"/>
      <c r="S118" s="132"/>
      <c r="T118" s="132"/>
      <c r="U118" s="133"/>
      <c r="V118" s="132"/>
      <c r="W118" s="132"/>
      <c r="X118" s="133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</row>
    <row r="119" spans="4:111" ht="15">
      <c r="D119" s="132"/>
      <c r="E119" s="132"/>
      <c r="F119" s="133"/>
      <c r="G119" s="132"/>
      <c r="I119" s="133"/>
      <c r="J119" s="132"/>
      <c r="L119" s="133"/>
      <c r="M119" s="132"/>
      <c r="O119" s="133"/>
      <c r="P119" s="132"/>
      <c r="R119" s="133"/>
      <c r="S119" s="132"/>
      <c r="T119" s="132"/>
      <c r="U119" s="133"/>
      <c r="V119" s="132"/>
      <c r="W119" s="132"/>
      <c r="X119" s="133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</row>
    <row r="120" spans="4:111" ht="15">
      <c r="D120" s="132"/>
      <c r="E120" s="132"/>
      <c r="F120" s="133"/>
      <c r="G120" s="132"/>
      <c r="I120" s="133"/>
      <c r="J120" s="132"/>
      <c r="L120" s="133"/>
      <c r="M120" s="132"/>
      <c r="O120" s="133"/>
      <c r="P120" s="132"/>
      <c r="R120" s="133"/>
      <c r="S120" s="132"/>
      <c r="T120" s="132"/>
      <c r="U120" s="133"/>
      <c r="V120" s="132"/>
      <c r="W120" s="132"/>
      <c r="X120" s="133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</row>
    <row r="121" spans="4:111" ht="15">
      <c r="D121" s="132"/>
      <c r="E121" s="132"/>
      <c r="F121" s="133"/>
      <c r="G121" s="132"/>
      <c r="I121" s="133"/>
      <c r="J121" s="132"/>
      <c r="L121" s="133"/>
      <c r="M121" s="132"/>
      <c r="O121" s="133"/>
      <c r="P121" s="132"/>
      <c r="R121" s="133"/>
      <c r="S121" s="132"/>
      <c r="T121" s="132"/>
      <c r="U121" s="133"/>
      <c r="V121" s="132"/>
      <c r="W121" s="132"/>
      <c r="X121" s="133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</row>
    <row r="122" spans="4:111" ht="15">
      <c r="D122" s="132"/>
      <c r="E122" s="132"/>
      <c r="F122" s="133"/>
      <c r="G122" s="132"/>
      <c r="I122" s="133"/>
      <c r="J122" s="132"/>
      <c r="L122" s="133"/>
      <c r="M122" s="132"/>
      <c r="O122" s="133"/>
      <c r="P122" s="132"/>
      <c r="R122" s="133"/>
      <c r="S122" s="132"/>
      <c r="T122" s="132"/>
      <c r="U122" s="133"/>
      <c r="V122" s="132"/>
      <c r="W122" s="132"/>
      <c r="X122" s="133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</row>
    <row r="123" spans="4:111" ht="15">
      <c r="D123" s="132"/>
      <c r="E123" s="132"/>
      <c r="F123" s="133"/>
      <c r="G123" s="132"/>
      <c r="I123" s="133"/>
      <c r="J123" s="132"/>
      <c r="L123" s="133"/>
      <c r="M123" s="132"/>
      <c r="O123" s="133"/>
      <c r="P123" s="132"/>
      <c r="R123" s="133"/>
      <c r="S123" s="132"/>
      <c r="T123" s="132"/>
      <c r="U123" s="133"/>
      <c r="V123" s="132"/>
      <c r="W123" s="132"/>
      <c r="X123" s="133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</row>
    <row r="124" spans="4:111" ht="15">
      <c r="D124" s="132"/>
      <c r="E124" s="132"/>
      <c r="F124" s="133"/>
      <c r="G124" s="132"/>
      <c r="I124" s="133"/>
      <c r="J124" s="132"/>
      <c r="L124" s="133"/>
      <c r="M124" s="132"/>
      <c r="O124" s="133"/>
      <c r="P124" s="132"/>
      <c r="R124" s="133"/>
      <c r="S124" s="132"/>
      <c r="T124" s="132"/>
      <c r="U124" s="133"/>
      <c r="V124" s="132"/>
      <c r="W124" s="132"/>
      <c r="X124" s="133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</row>
    <row r="125" spans="4:111" ht="15">
      <c r="D125" s="132"/>
      <c r="E125" s="132"/>
      <c r="F125" s="133"/>
      <c r="G125" s="132"/>
      <c r="I125" s="133"/>
      <c r="J125" s="132"/>
      <c r="L125" s="133"/>
      <c r="M125" s="132"/>
      <c r="O125" s="133"/>
      <c r="P125" s="132"/>
      <c r="R125" s="133"/>
      <c r="S125" s="132"/>
      <c r="T125" s="132"/>
      <c r="U125" s="133"/>
      <c r="V125" s="132"/>
      <c r="W125" s="132"/>
      <c r="X125" s="133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</row>
    <row r="126" spans="4:111" ht="15">
      <c r="D126" s="132"/>
      <c r="E126" s="132"/>
      <c r="F126" s="133"/>
      <c r="G126" s="132"/>
      <c r="I126" s="133"/>
      <c r="J126" s="132"/>
      <c r="L126" s="133"/>
      <c r="M126" s="132"/>
      <c r="O126" s="133"/>
      <c r="P126" s="132"/>
      <c r="R126" s="133"/>
      <c r="S126" s="132"/>
      <c r="T126" s="132"/>
      <c r="U126" s="133"/>
      <c r="V126" s="132"/>
      <c r="W126" s="132"/>
      <c r="X126" s="133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</row>
    <row r="127" spans="4:111" ht="15">
      <c r="D127" s="132"/>
      <c r="E127" s="132"/>
      <c r="F127" s="133"/>
      <c r="G127" s="132"/>
      <c r="I127" s="133"/>
      <c r="J127" s="132"/>
      <c r="L127" s="133"/>
      <c r="M127" s="132"/>
      <c r="O127" s="133"/>
      <c r="P127" s="132"/>
      <c r="R127" s="133"/>
      <c r="S127" s="132"/>
      <c r="T127" s="132"/>
      <c r="U127" s="133"/>
      <c r="V127" s="132"/>
      <c r="W127" s="132"/>
      <c r="X127" s="133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</row>
    <row r="128" spans="4:111" ht="15">
      <c r="D128" s="132"/>
      <c r="E128" s="132"/>
      <c r="F128" s="133"/>
      <c r="G128" s="132"/>
      <c r="I128" s="133"/>
      <c r="J128" s="132"/>
      <c r="L128" s="133"/>
      <c r="M128" s="132"/>
      <c r="O128" s="133"/>
      <c r="P128" s="132"/>
      <c r="R128" s="133"/>
      <c r="S128" s="132"/>
      <c r="T128" s="132"/>
      <c r="U128" s="133"/>
      <c r="V128" s="132"/>
      <c r="W128" s="132"/>
      <c r="X128" s="133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</row>
    <row r="129" spans="4:111" ht="15">
      <c r="D129" s="132"/>
      <c r="E129" s="132"/>
      <c r="F129" s="133"/>
      <c r="G129" s="132"/>
      <c r="I129" s="133"/>
      <c r="J129" s="132"/>
      <c r="L129" s="133"/>
      <c r="M129" s="132"/>
      <c r="O129" s="133"/>
      <c r="P129" s="132"/>
      <c r="R129" s="133"/>
      <c r="S129" s="132"/>
      <c r="T129" s="132"/>
      <c r="U129" s="133"/>
      <c r="V129" s="132"/>
      <c r="W129" s="132"/>
      <c r="X129" s="133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</row>
    <row r="130" spans="4:111" ht="15">
      <c r="D130" s="132"/>
      <c r="E130" s="132"/>
      <c r="F130" s="133"/>
      <c r="G130" s="132"/>
      <c r="I130" s="133"/>
      <c r="J130" s="132"/>
      <c r="L130" s="133"/>
      <c r="M130" s="132"/>
      <c r="O130" s="133"/>
      <c r="P130" s="132"/>
      <c r="R130" s="133"/>
      <c r="S130" s="132"/>
      <c r="T130" s="132"/>
      <c r="U130" s="133"/>
      <c r="V130" s="132"/>
      <c r="W130" s="132"/>
      <c r="X130" s="133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</row>
    <row r="131" spans="4:111" ht="15">
      <c r="D131" s="132"/>
      <c r="E131" s="132"/>
      <c r="F131" s="133"/>
      <c r="G131" s="132"/>
      <c r="I131" s="133"/>
      <c r="J131" s="132"/>
      <c r="L131" s="133"/>
      <c r="M131" s="132"/>
      <c r="O131" s="133"/>
      <c r="P131" s="132"/>
      <c r="R131" s="133"/>
      <c r="S131" s="132"/>
      <c r="T131" s="132"/>
      <c r="U131" s="133"/>
      <c r="V131" s="132"/>
      <c r="W131" s="132"/>
      <c r="X131" s="133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</row>
    <row r="132" spans="4:111" ht="15">
      <c r="D132" s="132"/>
      <c r="E132" s="132"/>
      <c r="F132" s="133"/>
      <c r="G132" s="132"/>
      <c r="I132" s="133"/>
      <c r="J132" s="132"/>
      <c r="L132" s="133"/>
      <c r="M132" s="132"/>
      <c r="O132" s="133"/>
      <c r="P132" s="132"/>
      <c r="R132" s="133"/>
      <c r="S132" s="132"/>
      <c r="T132" s="132"/>
      <c r="U132" s="133"/>
      <c r="V132" s="132"/>
      <c r="W132" s="132"/>
      <c r="X132" s="133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</row>
    <row r="133" spans="4:111" ht="15">
      <c r="D133" s="132"/>
      <c r="E133" s="132"/>
      <c r="F133" s="133"/>
      <c r="G133" s="132"/>
      <c r="I133" s="133"/>
      <c r="J133" s="132"/>
      <c r="L133" s="133"/>
      <c r="M133" s="132"/>
      <c r="O133" s="133"/>
      <c r="P133" s="132"/>
      <c r="R133" s="133"/>
      <c r="S133" s="132"/>
      <c r="T133" s="132"/>
      <c r="U133" s="133"/>
      <c r="V133" s="132"/>
      <c r="W133" s="132"/>
      <c r="X133" s="133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</row>
    <row r="134" spans="4:111" ht="15">
      <c r="D134" s="132"/>
      <c r="E134" s="132"/>
      <c r="F134" s="133"/>
      <c r="G134" s="132"/>
      <c r="I134" s="133"/>
      <c r="J134" s="132"/>
      <c r="L134" s="133"/>
      <c r="M134" s="132"/>
      <c r="O134" s="133"/>
      <c r="P134" s="132"/>
      <c r="R134" s="133"/>
      <c r="S134" s="132"/>
      <c r="T134" s="132"/>
      <c r="U134" s="133"/>
      <c r="V134" s="132"/>
      <c r="W134" s="132"/>
      <c r="X134" s="133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</row>
    <row r="135" spans="4:111" ht="15">
      <c r="D135" s="132"/>
      <c r="E135" s="132"/>
      <c r="F135" s="133"/>
      <c r="G135" s="132"/>
      <c r="I135" s="133"/>
      <c r="J135" s="132"/>
      <c r="L135" s="133"/>
      <c r="M135" s="132"/>
      <c r="O135" s="133"/>
      <c r="P135" s="132"/>
      <c r="R135" s="133"/>
      <c r="S135" s="132"/>
      <c r="T135" s="132"/>
      <c r="U135" s="133"/>
      <c r="V135" s="132"/>
      <c r="W135" s="132"/>
      <c r="X135" s="133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</row>
    <row r="136" spans="4:111" ht="15">
      <c r="D136" s="132"/>
      <c r="E136" s="132"/>
      <c r="F136" s="133"/>
      <c r="G136" s="132"/>
      <c r="I136" s="133"/>
      <c r="J136" s="132"/>
      <c r="L136" s="133"/>
      <c r="M136" s="132"/>
      <c r="O136" s="133"/>
      <c r="P136" s="132"/>
      <c r="R136" s="133"/>
      <c r="S136" s="132"/>
      <c r="T136" s="132"/>
      <c r="U136" s="133"/>
      <c r="V136" s="132"/>
      <c r="W136" s="132"/>
      <c r="X136" s="133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</row>
    <row r="137" spans="4:111" ht="15">
      <c r="D137" s="132"/>
      <c r="E137" s="132"/>
      <c r="F137" s="133"/>
      <c r="G137" s="132"/>
      <c r="I137" s="133"/>
      <c r="J137" s="132"/>
      <c r="L137" s="133"/>
      <c r="M137" s="132"/>
      <c r="O137" s="133"/>
      <c r="P137" s="132"/>
      <c r="R137" s="133"/>
      <c r="S137" s="132"/>
      <c r="T137" s="132"/>
      <c r="U137" s="133"/>
      <c r="V137" s="132"/>
      <c r="W137" s="132"/>
      <c r="X137" s="133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</row>
    <row r="138" spans="4:111" ht="15">
      <c r="D138" s="132"/>
      <c r="E138" s="132"/>
      <c r="F138" s="133"/>
      <c r="G138" s="132"/>
      <c r="I138" s="133"/>
      <c r="J138" s="132"/>
      <c r="L138" s="133"/>
      <c r="M138" s="132"/>
      <c r="O138" s="133"/>
      <c r="P138" s="132"/>
      <c r="R138" s="133"/>
      <c r="S138" s="132"/>
      <c r="T138" s="132"/>
      <c r="U138" s="133"/>
      <c r="V138" s="132"/>
      <c r="W138" s="132"/>
      <c r="X138" s="133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</row>
    <row r="139" spans="4:111" ht="15">
      <c r="D139" s="132"/>
      <c r="E139" s="132"/>
      <c r="F139" s="133"/>
      <c r="G139" s="132"/>
      <c r="I139" s="133"/>
      <c r="J139" s="132"/>
      <c r="L139" s="133"/>
      <c r="M139" s="132"/>
      <c r="O139" s="133"/>
      <c r="P139" s="132"/>
      <c r="R139" s="133"/>
      <c r="S139" s="132"/>
      <c r="T139" s="132"/>
      <c r="U139" s="133"/>
      <c r="V139" s="132"/>
      <c r="W139" s="132"/>
      <c r="X139" s="133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</row>
    <row r="140" spans="4:111" ht="15">
      <c r="D140" s="132"/>
      <c r="E140" s="132"/>
      <c r="F140" s="133"/>
      <c r="G140" s="132"/>
      <c r="I140" s="133"/>
      <c r="J140" s="132"/>
      <c r="L140" s="133"/>
      <c r="M140" s="132"/>
      <c r="O140" s="133"/>
      <c r="P140" s="132"/>
      <c r="R140" s="133"/>
      <c r="S140" s="132"/>
      <c r="T140" s="132"/>
      <c r="U140" s="133"/>
      <c r="V140" s="132"/>
      <c r="W140" s="132"/>
      <c r="X140" s="133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</row>
    <row r="141" spans="4:111" ht="15">
      <c r="D141" s="132"/>
      <c r="E141" s="132"/>
      <c r="F141" s="133"/>
      <c r="G141" s="132"/>
      <c r="I141" s="133"/>
      <c r="J141" s="132"/>
      <c r="L141" s="133"/>
      <c r="M141" s="132"/>
      <c r="O141" s="133"/>
      <c r="P141" s="132"/>
      <c r="R141" s="133"/>
      <c r="S141" s="132"/>
      <c r="T141" s="132"/>
      <c r="U141" s="133"/>
      <c r="V141" s="132"/>
      <c r="W141" s="132"/>
      <c r="X141" s="133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</row>
    <row r="142" spans="4:111" ht="15">
      <c r="D142" s="132"/>
      <c r="E142" s="132"/>
      <c r="F142" s="133"/>
      <c r="G142" s="132"/>
      <c r="I142" s="133"/>
      <c r="J142" s="132"/>
      <c r="L142" s="133"/>
      <c r="M142" s="132"/>
      <c r="O142" s="133"/>
      <c r="P142" s="132"/>
      <c r="R142" s="133"/>
      <c r="S142" s="132"/>
      <c r="T142" s="132"/>
      <c r="U142" s="133"/>
      <c r="V142" s="132"/>
      <c r="W142" s="132"/>
      <c r="X142" s="133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</row>
    <row r="143" spans="4:111" ht="15">
      <c r="D143" s="132"/>
      <c r="E143" s="132"/>
      <c r="F143" s="133"/>
      <c r="G143" s="132"/>
      <c r="I143" s="133"/>
      <c r="J143" s="132"/>
      <c r="L143" s="133"/>
      <c r="M143" s="132"/>
      <c r="O143" s="133"/>
      <c r="P143" s="132"/>
      <c r="R143" s="133"/>
      <c r="S143" s="132"/>
      <c r="T143" s="132"/>
      <c r="U143" s="133"/>
      <c r="V143" s="132"/>
      <c r="W143" s="132"/>
      <c r="X143" s="133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</row>
    <row r="144" spans="4:111" ht="15">
      <c r="D144" s="132"/>
      <c r="E144" s="132"/>
      <c r="F144" s="133"/>
      <c r="G144" s="132"/>
      <c r="I144" s="133"/>
      <c r="J144" s="132"/>
      <c r="L144" s="133"/>
      <c r="M144" s="132"/>
      <c r="O144" s="133"/>
      <c r="P144" s="132"/>
      <c r="R144" s="133"/>
      <c r="S144" s="132"/>
      <c r="T144" s="132"/>
      <c r="U144" s="133"/>
      <c r="V144" s="132"/>
      <c r="W144" s="132"/>
      <c r="X144" s="133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</row>
    <row r="145" spans="4:111" ht="15">
      <c r="D145" s="132"/>
      <c r="E145" s="132"/>
      <c r="F145" s="133"/>
      <c r="G145" s="132"/>
      <c r="I145" s="133"/>
      <c r="J145" s="132"/>
      <c r="L145" s="133"/>
      <c r="M145" s="132"/>
      <c r="O145" s="133"/>
      <c r="P145" s="132"/>
      <c r="R145" s="133"/>
      <c r="S145" s="132"/>
      <c r="T145" s="132"/>
      <c r="U145" s="133"/>
      <c r="V145" s="132"/>
      <c r="W145" s="132"/>
      <c r="X145" s="133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</row>
    <row r="146" spans="4:111" ht="15">
      <c r="D146" s="132"/>
      <c r="E146" s="132"/>
      <c r="F146" s="133"/>
      <c r="G146" s="132"/>
      <c r="I146" s="133"/>
      <c r="J146" s="132"/>
      <c r="L146" s="133"/>
      <c r="M146" s="132"/>
      <c r="O146" s="133"/>
      <c r="P146" s="132"/>
      <c r="R146" s="133"/>
      <c r="S146" s="132"/>
      <c r="T146" s="132"/>
      <c r="U146" s="133"/>
      <c r="V146" s="132"/>
      <c r="W146" s="132"/>
      <c r="X146" s="133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</row>
    <row r="147" spans="4:111" ht="15">
      <c r="D147" s="132"/>
      <c r="E147" s="132"/>
      <c r="F147" s="133"/>
      <c r="G147" s="132"/>
      <c r="I147" s="133"/>
      <c r="J147" s="132"/>
      <c r="L147" s="133"/>
      <c r="M147" s="132"/>
      <c r="O147" s="133"/>
      <c r="P147" s="132"/>
      <c r="R147" s="133"/>
      <c r="S147" s="132"/>
      <c r="T147" s="132"/>
      <c r="U147" s="133"/>
      <c r="V147" s="132"/>
      <c r="W147" s="132"/>
      <c r="X147" s="133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</row>
    <row r="148" spans="4:111" ht="15">
      <c r="D148" s="132"/>
      <c r="E148" s="132"/>
      <c r="F148" s="133"/>
      <c r="G148" s="132"/>
      <c r="I148" s="133"/>
      <c r="J148" s="132"/>
      <c r="L148" s="133"/>
      <c r="M148" s="132"/>
      <c r="O148" s="133"/>
      <c r="P148" s="132"/>
      <c r="R148" s="133"/>
      <c r="S148" s="132"/>
      <c r="T148" s="132"/>
      <c r="U148" s="133"/>
      <c r="V148" s="132"/>
      <c r="W148" s="132"/>
      <c r="X148" s="133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</row>
    <row r="149" spans="4:111" ht="15">
      <c r="D149" s="132"/>
      <c r="E149" s="132"/>
      <c r="F149" s="133"/>
      <c r="G149" s="132"/>
      <c r="I149" s="133"/>
      <c r="J149" s="132"/>
      <c r="L149" s="133"/>
      <c r="M149" s="132"/>
      <c r="O149" s="133"/>
      <c r="P149" s="132"/>
      <c r="R149" s="133"/>
      <c r="S149" s="132"/>
      <c r="T149" s="132"/>
      <c r="U149" s="133"/>
      <c r="V149" s="132"/>
      <c r="W149" s="132"/>
      <c r="X149" s="133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</row>
    <row r="150" spans="4:111" ht="15">
      <c r="D150" s="132"/>
      <c r="E150" s="132"/>
      <c r="F150" s="133"/>
      <c r="G150" s="132"/>
      <c r="I150" s="133"/>
      <c r="J150" s="132"/>
      <c r="L150" s="133"/>
      <c r="M150" s="132"/>
      <c r="O150" s="133"/>
      <c r="P150" s="132"/>
      <c r="R150" s="133"/>
      <c r="S150" s="132"/>
      <c r="T150" s="132"/>
      <c r="U150" s="133"/>
      <c r="V150" s="132"/>
      <c r="W150" s="132"/>
      <c r="X150" s="133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</row>
    <row r="151" spans="4:111" ht="15">
      <c r="D151" s="132"/>
      <c r="E151" s="132"/>
      <c r="F151" s="133"/>
      <c r="G151" s="132"/>
      <c r="I151" s="133"/>
      <c r="J151" s="132"/>
      <c r="L151" s="133"/>
      <c r="M151" s="132"/>
      <c r="O151" s="133"/>
      <c r="P151" s="132"/>
      <c r="R151" s="133"/>
      <c r="S151" s="132"/>
      <c r="T151" s="132"/>
      <c r="U151" s="133"/>
      <c r="V151" s="132"/>
      <c r="W151" s="132"/>
      <c r="X151" s="133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</row>
    <row r="152" spans="4:111" ht="15">
      <c r="D152" s="132"/>
      <c r="E152" s="132"/>
      <c r="F152" s="133"/>
      <c r="G152" s="132"/>
      <c r="I152" s="133"/>
      <c r="J152" s="132"/>
      <c r="L152" s="133"/>
      <c r="M152" s="132"/>
      <c r="O152" s="133"/>
      <c r="P152" s="132"/>
      <c r="R152" s="133"/>
      <c r="S152" s="132"/>
      <c r="T152" s="132"/>
      <c r="U152" s="133"/>
      <c r="V152" s="132"/>
      <c r="W152" s="132"/>
      <c r="X152" s="133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</row>
    <row r="153" spans="4:111" ht="15">
      <c r="D153" s="132"/>
      <c r="E153" s="132"/>
      <c r="F153" s="133"/>
      <c r="G153" s="132"/>
      <c r="I153" s="133"/>
      <c r="J153" s="132"/>
      <c r="L153" s="133"/>
      <c r="M153" s="132"/>
      <c r="O153" s="133"/>
      <c r="P153" s="132"/>
      <c r="R153" s="133"/>
      <c r="S153" s="132"/>
      <c r="T153" s="132"/>
      <c r="U153" s="133"/>
      <c r="V153" s="132"/>
      <c r="W153" s="132"/>
      <c r="X153" s="133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</row>
    <row r="154" spans="4:111" ht="15">
      <c r="D154" s="132"/>
      <c r="E154" s="132"/>
      <c r="F154" s="133"/>
      <c r="G154" s="132"/>
      <c r="I154" s="133"/>
      <c r="J154" s="132"/>
      <c r="L154" s="133"/>
      <c r="M154" s="132"/>
      <c r="O154" s="133"/>
      <c r="P154" s="132"/>
      <c r="R154" s="133"/>
      <c r="S154" s="132"/>
      <c r="T154" s="132"/>
      <c r="U154" s="133"/>
      <c r="V154" s="132"/>
      <c r="W154" s="132"/>
      <c r="X154" s="133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</row>
    <row r="155" spans="4:111" ht="15">
      <c r="D155" s="132"/>
      <c r="E155" s="132"/>
      <c r="F155" s="133"/>
      <c r="G155" s="132"/>
      <c r="I155" s="133"/>
      <c r="J155" s="132"/>
      <c r="L155" s="133"/>
      <c r="M155" s="132"/>
      <c r="O155" s="133"/>
      <c r="P155" s="132"/>
      <c r="R155" s="133"/>
      <c r="S155" s="132"/>
      <c r="T155" s="132"/>
      <c r="U155" s="133"/>
      <c r="V155" s="132"/>
      <c r="W155" s="132"/>
      <c r="X155" s="133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</row>
    <row r="156" spans="4:111" ht="15">
      <c r="D156" s="132"/>
      <c r="E156" s="132"/>
      <c r="F156" s="133"/>
      <c r="G156" s="132"/>
      <c r="I156" s="133"/>
      <c r="J156" s="132"/>
      <c r="L156" s="133"/>
      <c r="M156" s="132"/>
      <c r="O156" s="133"/>
      <c r="P156" s="132"/>
      <c r="R156" s="133"/>
      <c r="S156" s="132"/>
      <c r="T156" s="132"/>
      <c r="U156" s="133"/>
      <c r="V156" s="132"/>
      <c r="W156" s="132"/>
      <c r="X156" s="133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</row>
    <row r="157" spans="4:111" ht="15">
      <c r="D157" s="132"/>
      <c r="E157" s="132"/>
      <c r="F157" s="133"/>
      <c r="G157" s="132"/>
      <c r="I157" s="133"/>
      <c r="J157" s="132"/>
      <c r="L157" s="133"/>
      <c r="M157" s="132"/>
      <c r="O157" s="133"/>
      <c r="P157" s="132"/>
      <c r="R157" s="133"/>
      <c r="S157" s="132"/>
      <c r="T157" s="132"/>
      <c r="U157" s="133"/>
      <c r="V157" s="132"/>
      <c r="W157" s="132"/>
      <c r="X157" s="133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</row>
    <row r="158" spans="4:111" ht="15">
      <c r="D158" s="132"/>
      <c r="E158" s="132"/>
      <c r="F158" s="133"/>
      <c r="G158" s="132"/>
      <c r="I158" s="133"/>
      <c r="J158" s="132"/>
      <c r="L158" s="133"/>
      <c r="M158" s="132"/>
      <c r="O158" s="133"/>
      <c r="P158" s="132"/>
      <c r="R158" s="133"/>
      <c r="S158" s="132"/>
      <c r="T158" s="132"/>
      <c r="U158" s="133"/>
      <c r="V158" s="132"/>
      <c r="W158" s="132"/>
      <c r="X158" s="133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</row>
    <row r="159" spans="4:111" ht="15">
      <c r="D159" s="132"/>
      <c r="E159" s="132"/>
      <c r="F159" s="133"/>
      <c r="G159" s="132"/>
      <c r="I159" s="133"/>
      <c r="J159" s="132"/>
      <c r="L159" s="133"/>
      <c r="M159" s="132"/>
      <c r="O159" s="133"/>
      <c r="P159" s="132"/>
      <c r="R159" s="133"/>
      <c r="S159" s="132"/>
      <c r="T159" s="132"/>
      <c r="U159" s="133"/>
      <c r="V159" s="132"/>
      <c r="W159" s="132"/>
      <c r="X159" s="133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</row>
    <row r="160" spans="4:111" ht="15">
      <c r="D160" s="132"/>
      <c r="E160" s="132"/>
      <c r="F160" s="133"/>
      <c r="G160" s="132"/>
      <c r="I160" s="133"/>
      <c r="J160" s="132"/>
      <c r="L160" s="133"/>
      <c r="M160" s="132"/>
      <c r="O160" s="133"/>
      <c r="P160" s="132"/>
      <c r="R160" s="133"/>
      <c r="S160" s="132"/>
      <c r="T160" s="132"/>
      <c r="U160" s="133"/>
      <c r="V160" s="132"/>
      <c r="W160" s="132"/>
      <c r="X160" s="133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</row>
    <row r="161" spans="4:111" ht="15">
      <c r="D161" s="132"/>
      <c r="E161" s="132"/>
      <c r="F161" s="133"/>
      <c r="G161" s="132"/>
      <c r="I161" s="133"/>
      <c r="J161" s="132"/>
      <c r="L161" s="133"/>
      <c r="M161" s="132"/>
      <c r="O161" s="133"/>
      <c r="P161" s="132"/>
      <c r="R161" s="133"/>
      <c r="S161" s="132"/>
      <c r="T161" s="132"/>
      <c r="U161" s="133"/>
      <c r="V161" s="132"/>
      <c r="W161" s="132"/>
      <c r="X161" s="133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</row>
    <row r="162" spans="4:111" ht="15">
      <c r="D162" s="132"/>
      <c r="E162" s="132"/>
      <c r="F162" s="133"/>
      <c r="G162" s="132"/>
      <c r="I162" s="133"/>
      <c r="J162" s="132"/>
      <c r="L162" s="133"/>
      <c r="M162" s="132"/>
      <c r="O162" s="133"/>
      <c r="P162" s="132"/>
      <c r="R162" s="133"/>
      <c r="S162" s="132"/>
      <c r="T162" s="132"/>
      <c r="U162" s="133"/>
      <c r="V162" s="132"/>
      <c r="W162" s="132"/>
      <c r="X162" s="133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</row>
    <row r="163" spans="4:111" ht="15">
      <c r="D163" s="132"/>
      <c r="E163" s="132"/>
      <c r="F163" s="133"/>
      <c r="G163" s="132"/>
      <c r="I163" s="133"/>
      <c r="J163" s="132"/>
      <c r="L163" s="133"/>
      <c r="M163" s="132"/>
      <c r="O163" s="133"/>
      <c r="P163" s="132"/>
      <c r="R163" s="133"/>
      <c r="S163" s="132"/>
      <c r="T163" s="132"/>
      <c r="U163" s="133"/>
      <c r="V163" s="132"/>
      <c r="W163" s="132"/>
      <c r="X163" s="133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</row>
    <row r="164" spans="4:111" ht="15">
      <c r="D164" s="132"/>
      <c r="E164" s="132"/>
      <c r="F164" s="133"/>
      <c r="G164" s="132"/>
      <c r="I164" s="133"/>
      <c r="J164" s="132"/>
      <c r="L164" s="133"/>
      <c r="M164" s="132"/>
      <c r="O164" s="133"/>
      <c r="P164" s="132"/>
      <c r="R164" s="133"/>
      <c r="S164" s="132"/>
      <c r="T164" s="132"/>
      <c r="U164" s="133"/>
      <c r="V164" s="132"/>
      <c r="W164" s="132"/>
      <c r="X164" s="133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</row>
    <row r="165" spans="4:111" ht="15">
      <c r="D165" s="132"/>
      <c r="E165" s="132"/>
      <c r="F165" s="133"/>
      <c r="G165" s="132"/>
      <c r="I165" s="133"/>
      <c r="J165" s="132"/>
      <c r="L165" s="133"/>
      <c r="M165" s="132"/>
      <c r="O165" s="133"/>
      <c r="P165" s="132"/>
      <c r="R165" s="133"/>
      <c r="S165" s="132"/>
      <c r="T165" s="132"/>
      <c r="U165" s="133"/>
      <c r="V165" s="132"/>
      <c r="W165" s="132"/>
      <c r="X165" s="133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</row>
    <row r="166" spans="4:111" ht="15">
      <c r="D166" s="132"/>
      <c r="E166" s="132"/>
      <c r="F166" s="133"/>
      <c r="G166" s="132"/>
      <c r="I166" s="133"/>
      <c r="J166" s="132"/>
      <c r="L166" s="133"/>
      <c r="M166" s="132"/>
      <c r="O166" s="133"/>
      <c r="P166" s="132"/>
      <c r="R166" s="133"/>
      <c r="S166" s="132"/>
      <c r="T166" s="132"/>
      <c r="U166" s="133"/>
      <c r="V166" s="132"/>
      <c r="W166" s="132"/>
      <c r="X166" s="133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</row>
    <row r="167" spans="4:111" ht="15">
      <c r="D167" s="132"/>
      <c r="E167" s="132"/>
      <c r="F167" s="133"/>
      <c r="G167" s="132"/>
      <c r="I167" s="133"/>
      <c r="J167" s="132"/>
      <c r="L167" s="133"/>
      <c r="M167" s="132"/>
      <c r="O167" s="133"/>
      <c r="P167" s="132"/>
      <c r="R167" s="133"/>
      <c r="S167" s="132"/>
      <c r="T167" s="132"/>
      <c r="U167" s="133"/>
      <c r="V167" s="132"/>
      <c r="W167" s="132"/>
      <c r="X167" s="133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</row>
    <row r="168" spans="4:111" ht="15">
      <c r="D168" s="132"/>
      <c r="E168" s="132"/>
      <c r="F168" s="133"/>
      <c r="G168" s="132"/>
      <c r="I168" s="133"/>
      <c r="J168" s="132"/>
      <c r="L168" s="133"/>
      <c r="M168" s="132"/>
      <c r="O168" s="133"/>
      <c r="P168" s="132"/>
      <c r="R168" s="133"/>
      <c r="S168" s="132"/>
      <c r="T168" s="132"/>
      <c r="U168" s="133"/>
      <c r="V168" s="132"/>
      <c r="W168" s="132"/>
      <c r="X168" s="133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</row>
    <row r="169" spans="4:111" ht="15">
      <c r="D169" s="132"/>
      <c r="E169" s="132"/>
      <c r="F169" s="133"/>
      <c r="G169" s="132"/>
      <c r="I169" s="133"/>
      <c r="J169" s="132"/>
      <c r="L169" s="133"/>
      <c r="M169" s="132"/>
      <c r="O169" s="133"/>
      <c r="P169" s="132"/>
      <c r="R169" s="133"/>
      <c r="S169" s="132"/>
      <c r="T169" s="132"/>
      <c r="U169" s="133"/>
      <c r="V169" s="132"/>
      <c r="W169" s="132"/>
      <c r="X169" s="133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</row>
    <row r="170" spans="4:111" ht="15">
      <c r="D170" s="132"/>
      <c r="E170" s="132"/>
      <c r="F170" s="133"/>
      <c r="G170" s="132"/>
      <c r="I170" s="133"/>
      <c r="J170" s="132"/>
      <c r="L170" s="133"/>
      <c r="M170" s="132"/>
      <c r="O170" s="133"/>
      <c r="P170" s="132"/>
      <c r="R170" s="133"/>
      <c r="S170" s="132"/>
      <c r="T170" s="132"/>
      <c r="U170" s="133"/>
      <c r="V170" s="132"/>
      <c r="W170" s="132"/>
      <c r="X170" s="133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</row>
    <row r="171" spans="4:111" ht="15">
      <c r="D171" s="132"/>
      <c r="E171" s="132"/>
      <c r="F171" s="133"/>
      <c r="G171" s="132"/>
      <c r="I171" s="133"/>
      <c r="J171" s="132"/>
      <c r="L171" s="133"/>
      <c r="M171" s="132"/>
      <c r="O171" s="133"/>
      <c r="P171" s="132"/>
      <c r="R171" s="133"/>
      <c r="S171" s="132"/>
      <c r="T171" s="132"/>
      <c r="U171" s="133"/>
      <c r="V171" s="132"/>
      <c r="W171" s="132"/>
      <c r="X171" s="133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</row>
    <row r="172" spans="4:111" ht="15">
      <c r="D172" s="132"/>
      <c r="E172" s="132"/>
      <c r="F172" s="133"/>
      <c r="G172" s="132"/>
      <c r="I172" s="133"/>
      <c r="J172" s="132"/>
      <c r="L172" s="133"/>
      <c r="M172" s="132"/>
      <c r="O172" s="133"/>
      <c r="P172" s="132"/>
      <c r="R172" s="133"/>
      <c r="S172" s="132"/>
      <c r="T172" s="132"/>
      <c r="U172" s="133"/>
      <c r="V172" s="132"/>
      <c r="W172" s="132"/>
      <c r="X172" s="133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</row>
    <row r="173" spans="4:111" ht="15">
      <c r="D173" s="132"/>
      <c r="E173" s="132"/>
      <c r="F173" s="133"/>
      <c r="G173" s="132"/>
      <c r="I173" s="133"/>
      <c r="J173" s="132"/>
      <c r="L173" s="133"/>
      <c r="M173" s="132"/>
      <c r="O173" s="133"/>
      <c r="P173" s="132"/>
      <c r="R173" s="133"/>
      <c r="S173" s="132"/>
      <c r="T173" s="132"/>
      <c r="U173" s="133"/>
      <c r="V173" s="132"/>
      <c r="W173" s="132"/>
      <c r="X173" s="133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</row>
    <row r="174" spans="4:111" ht="15">
      <c r="D174" s="132"/>
      <c r="E174" s="132"/>
      <c r="F174" s="133"/>
      <c r="G174" s="132"/>
      <c r="I174" s="133"/>
      <c r="J174" s="132"/>
      <c r="L174" s="133"/>
      <c r="M174" s="132"/>
      <c r="O174" s="133"/>
      <c r="P174" s="132"/>
      <c r="R174" s="133"/>
      <c r="S174" s="132"/>
      <c r="T174" s="132"/>
      <c r="U174" s="133"/>
      <c r="V174" s="132"/>
      <c r="W174" s="132"/>
      <c r="X174" s="133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</row>
    <row r="175" spans="4:111" ht="15">
      <c r="D175" s="132"/>
      <c r="E175" s="132"/>
      <c r="F175" s="133"/>
      <c r="G175" s="132"/>
      <c r="I175" s="133"/>
      <c r="J175" s="132"/>
      <c r="L175" s="133"/>
      <c r="M175" s="132"/>
      <c r="O175" s="133"/>
      <c r="P175" s="132"/>
      <c r="R175" s="133"/>
      <c r="S175" s="132"/>
      <c r="T175" s="132"/>
      <c r="U175" s="133"/>
      <c r="V175" s="132"/>
      <c r="W175" s="132"/>
      <c r="X175" s="133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</row>
    <row r="176" spans="4:111" ht="15">
      <c r="D176" s="132"/>
      <c r="E176" s="132"/>
      <c r="F176" s="133"/>
      <c r="G176" s="132"/>
      <c r="I176" s="133"/>
      <c r="J176" s="132"/>
      <c r="L176" s="133"/>
      <c r="M176" s="132"/>
      <c r="O176" s="133"/>
      <c r="P176" s="132"/>
      <c r="R176" s="133"/>
      <c r="S176" s="132"/>
      <c r="T176" s="132"/>
      <c r="U176" s="133"/>
      <c r="V176" s="132"/>
      <c r="W176" s="132"/>
      <c r="X176" s="133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</row>
    <row r="177" spans="4:111" ht="15">
      <c r="D177" s="132"/>
      <c r="E177" s="132"/>
      <c r="F177" s="133"/>
      <c r="G177" s="132"/>
      <c r="I177" s="133"/>
      <c r="J177" s="132"/>
      <c r="L177" s="133"/>
      <c r="M177" s="132"/>
      <c r="O177" s="133"/>
      <c r="P177" s="132"/>
      <c r="R177" s="133"/>
      <c r="S177" s="132"/>
      <c r="T177" s="132"/>
      <c r="U177" s="133"/>
      <c r="V177" s="132"/>
      <c r="W177" s="132"/>
      <c r="X177" s="133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</row>
    <row r="178" spans="4:111" ht="15">
      <c r="D178" s="132"/>
      <c r="E178" s="132"/>
      <c r="F178" s="133"/>
      <c r="G178" s="132"/>
      <c r="I178" s="133"/>
      <c r="J178" s="132"/>
      <c r="L178" s="133"/>
      <c r="M178" s="132"/>
      <c r="O178" s="133"/>
      <c r="P178" s="132"/>
      <c r="R178" s="133"/>
      <c r="S178" s="132"/>
      <c r="T178" s="132"/>
      <c r="U178" s="133"/>
      <c r="V178" s="132"/>
      <c r="W178" s="132"/>
      <c r="X178" s="133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</row>
    <row r="179" spans="4:111" ht="15">
      <c r="D179" s="132"/>
      <c r="E179" s="132"/>
      <c r="F179" s="133"/>
      <c r="G179" s="132"/>
      <c r="I179" s="133"/>
      <c r="J179" s="132"/>
      <c r="L179" s="133"/>
      <c r="M179" s="132"/>
      <c r="O179" s="133"/>
      <c r="P179" s="132"/>
      <c r="R179" s="133"/>
      <c r="S179" s="132"/>
      <c r="T179" s="132"/>
      <c r="U179" s="133"/>
      <c r="V179" s="132"/>
      <c r="W179" s="132"/>
      <c r="X179" s="133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2"/>
      <c r="DF179" s="132"/>
      <c r="DG179" s="132"/>
    </row>
    <row r="180" spans="4:111" ht="15">
      <c r="D180" s="132"/>
      <c r="E180" s="132"/>
      <c r="F180" s="133"/>
      <c r="G180" s="132"/>
      <c r="I180" s="133"/>
      <c r="J180" s="132"/>
      <c r="L180" s="133"/>
      <c r="M180" s="132"/>
      <c r="O180" s="133"/>
      <c r="P180" s="132"/>
      <c r="R180" s="133"/>
      <c r="S180" s="132"/>
      <c r="T180" s="132"/>
      <c r="U180" s="133"/>
      <c r="V180" s="132"/>
      <c r="W180" s="132"/>
      <c r="X180" s="133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</row>
    <row r="181" spans="4:111" ht="15">
      <c r="D181" s="132"/>
      <c r="E181" s="132"/>
      <c r="F181" s="133"/>
      <c r="G181" s="132"/>
      <c r="I181" s="133"/>
      <c r="J181" s="132"/>
      <c r="L181" s="133"/>
      <c r="M181" s="132"/>
      <c r="O181" s="133"/>
      <c r="P181" s="132"/>
      <c r="R181" s="133"/>
      <c r="S181" s="132"/>
      <c r="T181" s="132"/>
      <c r="U181" s="133"/>
      <c r="V181" s="132"/>
      <c r="W181" s="132"/>
      <c r="X181" s="133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</row>
    <row r="182" spans="4:111" ht="15">
      <c r="D182" s="132"/>
      <c r="E182" s="132"/>
      <c r="F182" s="133"/>
      <c r="G182" s="132"/>
      <c r="I182" s="133"/>
      <c r="J182" s="132"/>
      <c r="L182" s="133"/>
      <c r="M182" s="132"/>
      <c r="O182" s="133"/>
      <c r="P182" s="132"/>
      <c r="R182" s="133"/>
      <c r="S182" s="132"/>
      <c r="T182" s="132"/>
      <c r="U182" s="133"/>
      <c r="V182" s="132"/>
      <c r="W182" s="132"/>
      <c r="X182" s="133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</row>
    <row r="183" spans="4:111" ht="15">
      <c r="D183" s="132"/>
      <c r="E183" s="132"/>
      <c r="F183" s="133"/>
      <c r="G183" s="132"/>
      <c r="I183" s="133"/>
      <c r="J183" s="132"/>
      <c r="L183" s="133"/>
      <c r="M183" s="132"/>
      <c r="O183" s="133"/>
      <c r="P183" s="132"/>
      <c r="R183" s="133"/>
      <c r="S183" s="132"/>
      <c r="T183" s="132"/>
      <c r="U183" s="133"/>
      <c r="V183" s="132"/>
      <c r="W183" s="132"/>
      <c r="X183" s="133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</row>
    <row r="184" spans="4:111" ht="15">
      <c r="D184" s="132"/>
      <c r="E184" s="132"/>
      <c r="F184" s="133"/>
      <c r="G184" s="132"/>
      <c r="I184" s="133"/>
      <c r="J184" s="132"/>
      <c r="L184" s="133"/>
      <c r="M184" s="132"/>
      <c r="O184" s="133"/>
      <c r="P184" s="132"/>
      <c r="R184" s="133"/>
      <c r="S184" s="132"/>
      <c r="T184" s="132"/>
      <c r="U184" s="133"/>
      <c r="V184" s="132"/>
      <c r="W184" s="132"/>
      <c r="X184" s="133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</row>
    <row r="185" spans="4:111" ht="15">
      <c r="D185" s="132"/>
      <c r="E185" s="132"/>
      <c r="F185" s="133"/>
      <c r="G185" s="132"/>
      <c r="I185" s="133"/>
      <c r="J185" s="132"/>
      <c r="L185" s="133"/>
      <c r="M185" s="132"/>
      <c r="O185" s="133"/>
      <c r="P185" s="132"/>
      <c r="R185" s="133"/>
      <c r="S185" s="132"/>
      <c r="T185" s="132"/>
      <c r="U185" s="133"/>
      <c r="V185" s="132"/>
      <c r="W185" s="132"/>
      <c r="X185" s="133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</row>
    <row r="186" spans="4:111" ht="15">
      <c r="D186" s="132"/>
      <c r="E186" s="132"/>
      <c r="F186" s="133"/>
      <c r="G186" s="132"/>
      <c r="I186" s="133"/>
      <c r="J186" s="132"/>
      <c r="L186" s="133"/>
      <c r="M186" s="132"/>
      <c r="O186" s="133"/>
      <c r="P186" s="132"/>
      <c r="R186" s="133"/>
      <c r="S186" s="132"/>
      <c r="T186" s="132"/>
      <c r="U186" s="133"/>
      <c r="V186" s="132"/>
      <c r="W186" s="132"/>
      <c r="X186" s="133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</row>
    <row r="187" spans="4:111" ht="15">
      <c r="D187" s="132"/>
      <c r="E187" s="132"/>
      <c r="F187" s="133"/>
      <c r="G187" s="132"/>
      <c r="I187" s="133"/>
      <c r="J187" s="132"/>
      <c r="L187" s="133"/>
      <c r="M187" s="132"/>
      <c r="O187" s="133"/>
      <c r="P187" s="132"/>
      <c r="R187" s="133"/>
      <c r="S187" s="132"/>
      <c r="T187" s="132"/>
      <c r="U187" s="133"/>
      <c r="V187" s="132"/>
      <c r="W187" s="132"/>
      <c r="X187" s="133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</row>
    <row r="188" spans="4:111" ht="15">
      <c r="D188" s="132"/>
      <c r="E188" s="132"/>
      <c r="F188" s="133"/>
      <c r="G188" s="132"/>
      <c r="I188" s="133"/>
      <c r="J188" s="132"/>
      <c r="L188" s="133"/>
      <c r="M188" s="132"/>
      <c r="O188" s="133"/>
      <c r="P188" s="132"/>
      <c r="R188" s="133"/>
      <c r="S188" s="132"/>
      <c r="T188" s="132"/>
      <c r="U188" s="133"/>
      <c r="V188" s="132"/>
      <c r="W188" s="132"/>
      <c r="X188" s="133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</row>
    <row r="189" spans="4:111" ht="15">
      <c r="D189" s="132"/>
      <c r="E189" s="132"/>
      <c r="F189" s="133"/>
      <c r="G189" s="132"/>
      <c r="I189" s="133"/>
      <c r="J189" s="132"/>
      <c r="L189" s="133"/>
      <c r="M189" s="132"/>
      <c r="O189" s="133"/>
      <c r="P189" s="132"/>
      <c r="R189" s="133"/>
      <c r="S189" s="132"/>
      <c r="T189" s="132"/>
      <c r="U189" s="133"/>
      <c r="V189" s="132"/>
      <c r="W189" s="132"/>
      <c r="X189" s="133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</row>
    <row r="190" spans="4:111" ht="15">
      <c r="D190" s="132"/>
      <c r="E190" s="132"/>
      <c r="F190" s="133"/>
      <c r="G190" s="132"/>
      <c r="I190" s="133"/>
      <c r="J190" s="132"/>
      <c r="L190" s="133"/>
      <c r="M190" s="132"/>
      <c r="O190" s="133"/>
      <c r="P190" s="132"/>
      <c r="R190" s="133"/>
      <c r="S190" s="132"/>
      <c r="T190" s="132"/>
      <c r="U190" s="133"/>
      <c r="V190" s="132"/>
      <c r="W190" s="132"/>
      <c r="X190" s="133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</row>
    <row r="191" spans="4:111" ht="15">
      <c r="D191" s="132"/>
      <c r="E191" s="132"/>
      <c r="F191" s="133"/>
      <c r="G191" s="132"/>
      <c r="I191" s="133"/>
      <c r="J191" s="132"/>
      <c r="L191" s="133"/>
      <c r="M191" s="132"/>
      <c r="O191" s="133"/>
      <c r="P191" s="132"/>
      <c r="R191" s="133"/>
      <c r="S191" s="132"/>
      <c r="T191" s="132"/>
      <c r="U191" s="133"/>
      <c r="V191" s="132"/>
      <c r="W191" s="132"/>
      <c r="X191" s="133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</row>
    <row r="192" spans="4:111" ht="15">
      <c r="D192" s="132"/>
      <c r="E192" s="132"/>
      <c r="F192" s="133"/>
      <c r="G192" s="132"/>
      <c r="I192" s="133"/>
      <c r="J192" s="132"/>
      <c r="L192" s="133"/>
      <c r="M192" s="132"/>
      <c r="O192" s="133"/>
      <c r="P192" s="132"/>
      <c r="R192" s="133"/>
      <c r="S192" s="132"/>
      <c r="T192" s="132"/>
      <c r="U192" s="133"/>
      <c r="V192" s="132"/>
      <c r="W192" s="132"/>
      <c r="X192" s="133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</row>
    <row r="193" spans="4:111" ht="15">
      <c r="D193" s="132"/>
      <c r="E193" s="132"/>
      <c r="F193" s="133"/>
      <c r="G193" s="132"/>
      <c r="I193" s="133"/>
      <c r="J193" s="132"/>
      <c r="L193" s="133"/>
      <c r="M193" s="132"/>
      <c r="O193" s="133"/>
      <c r="P193" s="132"/>
      <c r="R193" s="133"/>
      <c r="S193" s="132"/>
      <c r="T193" s="132"/>
      <c r="U193" s="133"/>
      <c r="V193" s="132"/>
      <c r="W193" s="132"/>
      <c r="X193" s="133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</row>
    <row r="194" spans="4:111" ht="15">
      <c r="D194" s="132"/>
      <c r="E194" s="132"/>
      <c r="F194" s="133"/>
      <c r="G194" s="132"/>
      <c r="I194" s="133"/>
      <c r="J194" s="132"/>
      <c r="L194" s="133"/>
      <c r="M194" s="132"/>
      <c r="O194" s="133"/>
      <c r="P194" s="132"/>
      <c r="R194" s="133"/>
      <c r="S194" s="132"/>
      <c r="T194" s="132"/>
      <c r="U194" s="133"/>
      <c r="V194" s="132"/>
      <c r="W194" s="132"/>
      <c r="X194" s="133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</row>
    <row r="195" spans="4:111" ht="15">
      <c r="D195" s="132"/>
      <c r="E195" s="132"/>
      <c r="F195" s="133"/>
      <c r="G195" s="132"/>
      <c r="I195" s="133"/>
      <c r="J195" s="132"/>
      <c r="L195" s="133"/>
      <c r="M195" s="132"/>
      <c r="O195" s="133"/>
      <c r="P195" s="132"/>
      <c r="R195" s="133"/>
      <c r="S195" s="132"/>
      <c r="T195" s="132"/>
      <c r="U195" s="133"/>
      <c r="V195" s="132"/>
      <c r="W195" s="132"/>
      <c r="X195" s="133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</row>
    <row r="196" spans="4:111" ht="15">
      <c r="D196" s="132"/>
      <c r="E196" s="132"/>
      <c r="F196" s="133"/>
      <c r="G196" s="132"/>
      <c r="I196" s="133"/>
      <c r="J196" s="132"/>
      <c r="L196" s="133"/>
      <c r="M196" s="132"/>
      <c r="O196" s="133"/>
      <c r="P196" s="132"/>
      <c r="R196" s="133"/>
      <c r="S196" s="132"/>
      <c r="T196" s="132"/>
      <c r="U196" s="133"/>
      <c r="V196" s="132"/>
      <c r="W196" s="132"/>
      <c r="X196" s="133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</row>
    <row r="197" spans="4:111" ht="15">
      <c r="D197" s="132"/>
      <c r="E197" s="132"/>
      <c r="F197" s="133"/>
      <c r="G197" s="132"/>
      <c r="I197" s="133"/>
      <c r="J197" s="132"/>
      <c r="L197" s="133"/>
      <c r="M197" s="132"/>
      <c r="O197" s="133"/>
      <c r="P197" s="132"/>
      <c r="R197" s="133"/>
      <c r="S197" s="132"/>
      <c r="T197" s="132"/>
      <c r="U197" s="133"/>
      <c r="V197" s="132"/>
      <c r="W197" s="132"/>
      <c r="X197" s="133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</row>
    <row r="198" spans="4:111" ht="15">
      <c r="D198" s="132"/>
      <c r="E198" s="132"/>
      <c r="F198" s="133"/>
      <c r="G198" s="132"/>
      <c r="I198" s="133"/>
      <c r="J198" s="132"/>
      <c r="L198" s="133"/>
      <c r="M198" s="132"/>
      <c r="O198" s="133"/>
      <c r="P198" s="132"/>
      <c r="R198" s="133"/>
      <c r="S198" s="132"/>
      <c r="T198" s="132"/>
      <c r="U198" s="133"/>
      <c r="V198" s="132"/>
      <c r="W198" s="132"/>
      <c r="X198" s="133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</row>
    <row r="199" spans="4:111" ht="15">
      <c r="D199" s="132"/>
      <c r="E199" s="132"/>
      <c r="F199" s="133"/>
      <c r="G199" s="132"/>
      <c r="I199" s="133"/>
      <c r="J199" s="132"/>
      <c r="L199" s="133"/>
      <c r="M199" s="132"/>
      <c r="O199" s="133"/>
      <c r="P199" s="132"/>
      <c r="R199" s="133"/>
      <c r="S199" s="132"/>
      <c r="T199" s="132"/>
      <c r="U199" s="133"/>
      <c r="V199" s="132"/>
      <c r="W199" s="132"/>
      <c r="X199" s="133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</row>
    <row r="200" spans="4:111" ht="15">
      <c r="D200" s="132"/>
      <c r="E200" s="132"/>
      <c r="F200" s="133"/>
      <c r="G200" s="132"/>
      <c r="I200" s="133"/>
      <c r="J200" s="132"/>
      <c r="L200" s="133"/>
      <c r="M200" s="132"/>
      <c r="O200" s="133"/>
      <c r="P200" s="132"/>
      <c r="R200" s="133"/>
      <c r="S200" s="132"/>
      <c r="T200" s="132"/>
      <c r="U200" s="133"/>
      <c r="V200" s="132"/>
      <c r="W200" s="132"/>
      <c r="X200" s="133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</row>
    <row r="201" spans="4:111" ht="15">
      <c r="D201" s="132"/>
      <c r="E201" s="132"/>
      <c r="F201" s="133"/>
      <c r="G201" s="132"/>
      <c r="I201" s="133"/>
      <c r="J201" s="132"/>
      <c r="L201" s="133"/>
      <c r="M201" s="132"/>
      <c r="O201" s="133"/>
      <c r="P201" s="132"/>
      <c r="R201" s="133"/>
      <c r="S201" s="132"/>
      <c r="T201" s="132"/>
      <c r="U201" s="133"/>
      <c r="V201" s="132"/>
      <c r="W201" s="132"/>
      <c r="X201" s="133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</row>
    <row r="202" spans="4:111" ht="15">
      <c r="D202" s="132"/>
      <c r="E202" s="132"/>
      <c r="F202" s="133"/>
      <c r="G202" s="132"/>
      <c r="I202" s="133"/>
      <c r="J202" s="132"/>
      <c r="L202" s="133"/>
      <c r="M202" s="132"/>
      <c r="O202" s="133"/>
      <c r="P202" s="132"/>
      <c r="R202" s="133"/>
      <c r="S202" s="132"/>
      <c r="T202" s="132"/>
      <c r="U202" s="133"/>
      <c r="V202" s="132"/>
      <c r="W202" s="132"/>
      <c r="X202" s="133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</row>
    <row r="203" spans="4:111" ht="15">
      <c r="D203" s="132"/>
      <c r="E203" s="132"/>
      <c r="F203" s="133"/>
      <c r="G203" s="132"/>
      <c r="I203" s="133"/>
      <c r="J203" s="132"/>
      <c r="L203" s="133"/>
      <c r="M203" s="132"/>
      <c r="O203" s="133"/>
      <c r="P203" s="132"/>
      <c r="R203" s="133"/>
      <c r="S203" s="132"/>
      <c r="T203" s="132"/>
      <c r="U203" s="133"/>
      <c r="V203" s="132"/>
      <c r="W203" s="132"/>
      <c r="X203" s="133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</row>
    <row r="204" spans="4:111" ht="15">
      <c r="D204" s="132"/>
      <c r="E204" s="132"/>
      <c r="F204" s="133"/>
      <c r="G204" s="132"/>
      <c r="I204" s="133"/>
      <c r="J204" s="132"/>
      <c r="L204" s="133"/>
      <c r="M204" s="132"/>
      <c r="O204" s="133"/>
      <c r="P204" s="132"/>
      <c r="R204" s="133"/>
      <c r="S204" s="132"/>
      <c r="T204" s="132"/>
      <c r="U204" s="133"/>
      <c r="V204" s="132"/>
      <c r="W204" s="132"/>
      <c r="X204" s="133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</row>
    <row r="205" spans="4:111" ht="15">
      <c r="D205" s="132"/>
      <c r="E205" s="132"/>
      <c r="F205" s="133"/>
      <c r="G205" s="132"/>
      <c r="I205" s="133"/>
      <c r="J205" s="132"/>
      <c r="L205" s="133"/>
      <c r="M205" s="132"/>
      <c r="O205" s="133"/>
      <c r="P205" s="132"/>
      <c r="R205" s="133"/>
      <c r="S205" s="132"/>
      <c r="T205" s="132"/>
      <c r="U205" s="133"/>
      <c r="V205" s="132"/>
      <c r="W205" s="132"/>
      <c r="X205" s="133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</row>
    <row r="206" spans="4:111" ht="15">
      <c r="D206" s="132"/>
      <c r="E206" s="132"/>
      <c r="F206" s="133"/>
      <c r="G206" s="132"/>
      <c r="I206" s="133"/>
      <c r="J206" s="132"/>
      <c r="L206" s="133"/>
      <c r="M206" s="132"/>
      <c r="O206" s="133"/>
      <c r="P206" s="132"/>
      <c r="R206" s="133"/>
      <c r="S206" s="132"/>
      <c r="T206" s="132"/>
      <c r="U206" s="133"/>
      <c r="V206" s="132"/>
      <c r="W206" s="132"/>
      <c r="X206" s="133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</row>
    <row r="207" spans="4:111" ht="15">
      <c r="D207" s="132"/>
      <c r="E207" s="132"/>
      <c r="F207" s="133"/>
      <c r="G207" s="132"/>
      <c r="I207" s="133"/>
      <c r="J207" s="132"/>
      <c r="L207" s="133"/>
      <c r="M207" s="132"/>
      <c r="O207" s="133"/>
      <c r="P207" s="132"/>
      <c r="R207" s="133"/>
      <c r="S207" s="132"/>
      <c r="T207" s="132"/>
      <c r="U207" s="133"/>
      <c r="V207" s="132"/>
      <c r="W207" s="132"/>
      <c r="X207" s="133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</row>
    <row r="208" spans="4:111" ht="15">
      <c r="D208" s="132"/>
      <c r="E208" s="132"/>
      <c r="F208" s="133"/>
      <c r="G208" s="132"/>
      <c r="I208" s="133"/>
      <c r="J208" s="132"/>
      <c r="L208" s="133"/>
      <c r="M208" s="132"/>
      <c r="O208" s="133"/>
      <c r="P208" s="132"/>
      <c r="R208" s="133"/>
      <c r="S208" s="132"/>
      <c r="T208" s="132"/>
      <c r="U208" s="133"/>
      <c r="V208" s="132"/>
      <c r="W208" s="132"/>
      <c r="X208" s="133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</row>
    <row r="209" spans="4:111" ht="15">
      <c r="D209" s="132"/>
      <c r="E209" s="132"/>
      <c r="F209" s="133"/>
      <c r="G209" s="132"/>
      <c r="I209" s="133"/>
      <c r="J209" s="132"/>
      <c r="L209" s="133"/>
      <c r="M209" s="132"/>
      <c r="O209" s="133"/>
      <c r="P209" s="132"/>
      <c r="R209" s="133"/>
      <c r="S209" s="132"/>
      <c r="T209" s="132"/>
      <c r="U209" s="133"/>
      <c r="V209" s="132"/>
      <c r="W209" s="132"/>
      <c r="X209" s="133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</row>
    <row r="210" spans="4:111" ht="15">
      <c r="D210" s="132"/>
      <c r="E210" s="132"/>
      <c r="F210" s="133"/>
      <c r="G210" s="132"/>
      <c r="I210" s="133"/>
      <c r="J210" s="132"/>
      <c r="L210" s="133"/>
      <c r="M210" s="132"/>
      <c r="O210" s="133"/>
      <c r="P210" s="132"/>
      <c r="R210" s="133"/>
      <c r="S210" s="132"/>
      <c r="T210" s="132"/>
      <c r="U210" s="133"/>
      <c r="V210" s="132"/>
      <c r="W210" s="132"/>
      <c r="X210" s="133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</row>
    <row r="211" spans="4:111" ht="15">
      <c r="D211" s="132"/>
      <c r="E211" s="132"/>
      <c r="F211" s="133"/>
      <c r="G211" s="132"/>
      <c r="I211" s="133"/>
      <c r="J211" s="132"/>
      <c r="L211" s="133"/>
      <c r="M211" s="132"/>
      <c r="O211" s="133"/>
      <c r="P211" s="132"/>
      <c r="R211" s="133"/>
      <c r="S211" s="132"/>
      <c r="T211" s="132"/>
      <c r="U211" s="133"/>
      <c r="V211" s="132"/>
      <c r="W211" s="132"/>
      <c r="X211" s="133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</row>
    <row r="212" spans="4:111" ht="15">
      <c r="D212" s="132"/>
      <c r="E212" s="132"/>
      <c r="F212" s="133"/>
      <c r="G212" s="132"/>
      <c r="I212" s="133"/>
      <c r="J212" s="132"/>
      <c r="L212" s="133"/>
      <c r="M212" s="132"/>
      <c r="O212" s="133"/>
      <c r="P212" s="132"/>
      <c r="R212" s="133"/>
      <c r="S212" s="132"/>
      <c r="T212" s="132"/>
      <c r="U212" s="133"/>
      <c r="V212" s="132"/>
      <c r="W212" s="132"/>
      <c r="X212" s="133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</row>
    <row r="213" spans="4:111" ht="15">
      <c r="D213" s="132"/>
      <c r="E213" s="132"/>
      <c r="F213" s="133"/>
      <c r="G213" s="132"/>
      <c r="I213" s="133"/>
      <c r="J213" s="132"/>
      <c r="L213" s="133"/>
      <c r="M213" s="132"/>
      <c r="O213" s="133"/>
      <c r="P213" s="132"/>
      <c r="R213" s="133"/>
      <c r="S213" s="132"/>
      <c r="T213" s="132"/>
      <c r="U213" s="133"/>
      <c r="V213" s="132"/>
      <c r="W213" s="132"/>
      <c r="X213" s="133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</row>
    <row r="214" spans="4:111" ht="15">
      <c r="D214" s="132"/>
      <c r="E214" s="132"/>
      <c r="F214" s="133"/>
      <c r="G214" s="132"/>
      <c r="I214" s="133"/>
      <c r="J214" s="132"/>
      <c r="L214" s="133"/>
      <c r="M214" s="132"/>
      <c r="O214" s="133"/>
      <c r="P214" s="132"/>
      <c r="R214" s="133"/>
      <c r="S214" s="132"/>
      <c r="T214" s="132"/>
      <c r="U214" s="133"/>
      <c r="V214" s="132"/>
      <c r="W214" s="132"/>
      <c r="X214" s="133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</row>
    <row r="215" spans="4:111" ht="15">
      <c r="D215" s="132"/>
      <c r="E215" s="132"/>
      <c r="F215" s="133"/>
      <c r="G215" s="132"/>
      <c r="I215" s="133"/>
      <c r="J215" s="132"/>
      <c r="L215" s="133"/>
      <c r="M215" s="132"/>
      <c r="O215" s="133"/>
      <c r="P215" s="132"/>
      <c r="R215" s="133"/>
      <c r="S215" s="132"/>
      <c r="T215" s="132"/>
      <c r="U215" s="133"/>
      <c r="V215" s="132"/>
      <c r="W215" s="132"/>
      <c r="X215" s="133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</row>
    <row r="216" spans="4:111" ht="15">
      <c r="D216" s="132"/>
      <c r="E216" s="132"/>
      <c r="F216" s="133"/>
      <c r="G216" s="132"/>
      <c r="I216" s="133"/>
      <c r="J216" s="132"/>
      <c r="L216" s="133"/>
      <c r="M216" s="132"/>
      <c r="O216" s="133"/>
      <c r="P216" s="132"/>
      <c r="R216" s="133"/>
      <c r="S216" s="132"/>
      <c r="T216" s="132"/>
      <c r="U216" s="133"/>
      <c r="V216" s="132"/>
      <c r="W216" s="132"/>
      <c r="X216" s="133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</row>
    <row r="217" spans="4:111" ht="15">
      <c r="D217" s="132"/>
      <c r="E217" s="132"/>
      <c r="F217" s="133"/>
      <c r="G217" s="132"/>
      <c r="I217" s="133"/>
      <c r="J217" s="132"/>
      <c r="L217" s="133"/>
      <c r="M217" s="132"/>
      <c r="O217" s="133"/>
      <c r="P217" s="132"/>
      <c r="R217" s="133"/>
      <c r="S217" s="132"/>
      <c r="T217" s="132"/>
      <c r="U217" s="133"/>
      <c r="V217" s="132"/>
      <c r="W217" s="132"/>
      <c r="X217" s="133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</row>
    <row r="218" spans="4:111" ht="15">
      <c r="D218" s="132"/>
      <c r="E218" s="132"/>
      <c r="F218" s="133"/>
      <c r="G218" s="132"/>
      <c r="I218" s="133"/>
      <c r="J218" s="132"/>
      <c r="L218" s="133"/>
      <c r="M218" s="132"/>
      <c r="O218" s="133"/>
      <c r="P218" s="132"/>
      <c r="R218" s="133"/>
      <c r="S218" s="132"/>
      <c r="T218" s="132"/>
      <c r="U218" s="133"/>
      <c r="V218" s="132"/>
      <c r="W218" s="132"/>
      <c r="X218" s="133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</row>
    <row r="219" spans="4:111" ht="15">
      <c r="D219" s="132"/>
      <c r="E219" s="132"/>
      <c r="F219" s="133"/>
      <c r="G219" s="132"/>
      <c r="I219" s="133"/>
      <c r="J219" s="132"/>
      <c r="L219" s="133"/>
      <c r="M219" s="132"/>
      <c r="O219" s="133"/>
      <c r="P219" s="132"/>
      <c r="R219" s="133"/>
      <c r="S219" s="132"/>
      <c r="T219" s="132"/>
      <c r="U219" s="133"/>
      <c r="V219" s="132"/>
      <c r="W219" s="132"/>
      <c r="X219" s="133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</row>
    <row r="220" spans="4:111" ht="15">
      <c r="D220" s="132"/>
      <c r="E220" s="132"/>
      <c r="F220" s="133"/>
      <c r="G220" s="132"/>
      <c r="I220" s="133"/>
      <c r="J220" s="132"/>
      <c r="L220" s="133"/>
      <c r="M220" s="132"/>
      <c r="O220" s="133"/>
      <c r="P220" s="132"/>
      <c r="R220" s="133"/>
      <c r="S220" s="132"/>
      <c r="T220" s="132"/>
      <c r="U220" s="133"/>
      <c r="V220" s="132"/>
      <c r="W220" s="132"/>
      <c r="X220" s="133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</row>
    <row r="221" spans="4:111" ht="15">
      <c r="D221" s="132"/>
      <c r="E221" s="132"/>
      <c r="F221" s="133"/>
      <c r="G221" s="132"/>
      <c r="I221" s="133"/>
      <c r="J221" s="132"/>
      <c r="L221" s="133"/>
      <c r="M221" s="132"/>
      <c r="O221" s="133"/>
      <c r="P221" s="132"/>
      <c r="R221" s="133"/>
      <c r="S221" s="132"/>
      <c r="T221" s="132"/>
      <c r="U221" s="133"/>
      <c r="V221" s="132"/>
      <c r="W221" s="132"/>
      <c r="X221" s="133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</row>
    <row r="222" spans="4:111" ht="15">
      <c r="D222" s="132"/>
      <c r="E222" s="132"/>
      <c r="F222" s="133"/>
      <c r="G222" s="132"/>
      <c r="I222" s="133"/>
      <c r="J222" s="132"/>
      <c r="L222" s="133"/>
      <c r="M222" s="132"/>
      <c r="O222" s="133"/>
      <c r="P222" s="132"/>
      <c r="R222" s="133"/>
      <c r="S222" s="132"/>
      <c r="T222" s="132"/>
      <c r="U222" s="133"/>
      <c r="V222" s="132"/>
      <c r="W222" s="132"/>
      <c r="X222" s="133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</row>
    <row r="223" spans="4:111" ht="15">
      <c r="D223" s="132"/>
      <c r="E223" s="132"/>
      <c r="F223" s="133"/>
      <c r="G223" s="132"/>
      <c r="I223" s="133"/>
      <c r="J223" s="132"/>
      <c r="L223" s="133"/>
      <c r="M223" s="132"/>
      <c r="O223" s="133"/>
      <c r="P223" s="132"/>
      <c r="R223" s="133"/>
      <c r="S223" s="132"/>
      <c r="T223" s="132"/>
      <c r="U223" s="133"/>
      <c r="V223" s="132"/>
      <c r="W223" s="132"/>
      <c r="X223" s="133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</row>
    <row r="224" spans="4:111" ht="15">
      <c r="D224" s="132"/>
      <c r="E224" s="132"/>
      <c r="F224" s="133"/>
      <c r="G224" s="132"/>
      <c r="I224" s="133"/>
      <c r="J224" s="132"/>
      <c r="L224" s="133"/>
      <c r="M224" s="132"/>
      <c r="O224" s="133"/>
      <c r="P224" s="132"/>
      <c r="R224" s="133"/>
      <c r="S224" s="132"/>
      <c r="T224" s="132"/>
      <c r="U224" s="133"/>
      <c r="V224" s="132"/>
      <c r="W224" s="132"/>
      <c r="X224" s="133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</row>
    <row r="225" spans="4:111" ht="15">
      <c r="D225" s="132"/>
      <c r="E225" s="132"/>
      <c r="F225" s="133"/>
      <c r="G225" s="132"/>
      <c r="I225" s="133"/>
      <c r="J225" s="132"/>
      <c r="L225" s="133"/>
      <c r="M225" s="132"/>
      <c r="O225" s="133"/>
      <c r="P225" s="132"/>
      <c r="R225" s="133"/>
      <c r="S225" s="132"/>
      <c r="T225" s="132"/>
      <c r="U225" s="133"/>
      <c r="V225" s="132"/>
      <c r="W225" s="132"/>
      <c r="X225" s="133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</row>
    <row r="226" spans="4:111" ht="15">
      <c r="D226" s="132"/>
      <c r="E226" s="132"/>
      <c r="F226" s="133"/>
      <c r="G226" s="132"/>
      <c r="I226" s="133"/>
      <c r="J226" s="132"/>
      <c r="L226" s="133"/>
      <c r="M226" s="132"/>
      <c r="O226" s="133"/>
      <c r="P226" s="132"/>
      <c r="R226" s="133"/>
      <c r="S226" s="132"/>
      <c r="T226" s="132"/>
      <c r="U226" s="133"/>
      <c r="V226" s="132"/>
      <c r="W226" s="132"/>
      <c r="X226" s="133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</row>
    <row r="227" spans="4:111" ht="15">
      <c r="D227" s="132"/>
      <c r="E227" s="132"/>
      <c r="F227" s="133"/>
      <c r="G227" s="132"/>
      <c r="I227" s="133"/>
      <c r="J227" s="132"/>
      <c r="L227" s="133"/>
      <c r="M227" s="132"/>
      <c r="O227" s="133"/>
      <c r="P227" s="132"/>
      <c r="R227" s="133"/>
      <c r="S227" s="132"/>
      <c r="T227" s="132"/>
      <c r="U227" s="133"/>
      <c r="V227" s="132"/>
      <c r="W227" s="132"/>
      <c r="X227" s="133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</row>
    <row r="228" spans="4:111" ht="15">
      <c r="D228" s="132"/>
      <c r="E228" s="132"/>
      <c r="F228" s="133"/>
      <c r="G228" s="132"/>
      <c r="I228" s="133"/>
      <c r="J228" s="132"/>
      <c r="L228" s="133"/>
      <c r="M228" s="132"/>
      <c r="O228" s="133"/>
      <c r="P228" s="132"/>
      <c r="R228" s="133"/>
      <c r="S228" s="132"/>
      <c r="T228" s="132"/>
      <c r="U228" s="133"/>
      <c r="V228" s="132"/>
      <c r="W228" s="132"/>
      <c r="X228" s="133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2"/>
      <c r="DF228" s="132"/>
      <c r="DG228" s="132"/>
    </row>
    <row r="229" spans="4:111" ht="15">
      <c r="D229" s="132"/>
      <c r="E229" s="132"/>
      <c r="F229" s="133"/>
      <c r="G229" s="132"/>
      <c r="I229" s="133"/>
      <c r="J229" s="132"/>
      <c r="L229" s="133"/>
      <c r="M229" s="132"/>
      <c r="O229" s="133"/>
      <c r="P229" s="132"/>
      <c r="R229" s="133"/>
      <c r="S229" s="132"/>
      <c r="T229" s="132"/>
      <c r="U229" s="133"/>
      <c r="V229" s="132"/>
      <c r="W229" s="132"/>
      <c r="X229" s="133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</row>
    <row r="230" spans="4:111" ht="15">
      <c r="D230" s="132"/>
      <c r="E230" s="132"/>
      <c r="F230" s="133"/>
      <c r="G230" s="132"/>
      <c r="I230" s="133"/>
      <c r="J230" s="132"/>
      <c r="L230" s="133"/>
      <c r="M230" s="132"/>
      <c r="O230" s="133"/>
      <c r="P230" s="132"/>
      <c r="R230" s="133"/>
      <c r="S230" s="132"/>
      <c r="T230" s="132"/>
      <c r="U230" s="133"/>
      <c r="V230" s="132"/>
      <c r="W230" s="132"/>
      <c r="X230" s="133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</row>
    <row r="231" spans="4:111" ht="15">
      <c r="D231" s="132"/>
      <c r="E231" s="132"/>
      <c r="F231" s="133"/>
      <c r="G231" s="132"/>
      <c r="I231" s="133"/>
      <c r="J231" s="132"/>
      <c r="L231" s="133"/>
      <c r="M231" s="132"/>
      <c r="O231" s="133"/>
      <c r="P231" s="132"/>
      <c r="R231" s="133"/>
      <c r="S231" s="132"/>
      <c r="T231" s="132"/>
      <c r="U231" s="133"/>
      <c r="V231" s="132"/>
      <c r="W231" s="132"/>
      <c r="X231" s="133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</row>
    <row r="232" spans="4:111" ht="15">
      <c r="D232" s="132"/>
      <c r="E232" s="132"/>
      <c r="F232" s="133"/>
      <c r="G232" s="132"/>
      <c r="I232" s="133"/>
      <c r="J232" s="132"/>
      <c r="L232" s="133"/>
      <c r="M232" s="132"/>
      <c r="O232" s="133"/>
      <c r="P232" s="132"/>
      <c r="R232" s="133"/>
      <c r="S232" s="132"/>
      <c r="T232" s="132"/>
      <c r="U232" s="133"/>
      <c r="V232" s="132"/>
      <c r="W232" s="132"/>
      <c r="X232" s="133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</row>
    <row r="233" spans="4:111" ht="15">
      <c r="D233" s="132"/>
      <c r="E233" s="132"/>
      <c r="F233" s="133"/>
      <c r="G233" s="132"/>
      <c r="I233" s="133"/>
      <c r="J233" s="132"/>
      <c r="L233" s="133"/>
      <c r="M233" s="132"/>
      <c r="O233" s="133"/>
      <c r="P233" s="132"/>
      <c r="R233" s="133"/>
      <c r="S233" s="132"/>
      <c r="T233" s="132"/>
      <c r="U233" s="133"/>
      <c r="V233" s="132"/>
      <c r="W233" s="132"/>
      <c r="X233" s="133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</row>
    <row r="234" spans="4:111" ht="15">
      <c r="D234" s="132"/>
      <c r="E234" s="132"/>
      <c r="F234" s="133"/>
      <c r="G234" s="132"/>
      <c r="I234" s="133"/>
      <c r="J234" s="132"/>
      <c r="L234" s="133"/>
      <c r="M234" s="132"/>
      <c r="O234" s="133"/>
      <c r="P234" s="132"/>
      <c r="R234" s="133"/>
      <c r="S234" s="132"/>
      <c r="T234" s="132"/>
      <c r="U234" s="133"/>
      <c r="V234" s="132"/>
      <c r="W234" s="132"/>
      <c r="X234" s="133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</row>
    <row r="235" spans="4:111" ht="15">
      <c r="D235" s="132"/>
      <c r="E235" s="132"/>
      <c r="F235" s="133"/>
      <c r="G235" s="132"/>
      <c r="I235" s="133"/>
      <c r="J235" s="132"/>
      <c r="L235" s="133"/>
      <c r="M235" s="132"/>
      <c r="O235" s="133"/>
      <c r="P235" s="132"/>
      <c r="R235" s="133"/>
      <c r="S235" s="132"/>
      <c r="T235" s="132"/>
      <c r="U235" s="133"/>
      <c r="V235" s="132"/>
      <c r="W235" s="132"/>
      <c r="X235" s="133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</row>
    <row r="236" spans="4:111" ht="15">
      <c r="D236" s="132"/>
      <c r="E236" s="132"/>
      <c r="F236" s="133"/>
      <c r="G236" s="132"/>
      <c r="I236" s="133"/>
      <c r="J236" s="132"/>
      <c r="L236" s="133"/>
      <c r="M236" s="132"/>
      <c r="O236" s="133"/>
      <c r="P236" s="132"/>
      <c r="R236" s="133"/>
      <c r="S236" s="132"/>
      <c r="T236" s="132"/>
      <c r="U236" s="133"/>
      <c r="V236" s="132"/>
      <c r="W236" s="132"/>
      <c r="X236" s="133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</row>
    <row r="237" spans="4:111" ht="15">
      <c r="D237" s="132"/>
      <c r="E237" s="132"/>
      <c r="F237" s="133"/>
      <c r="G237" s="132"/>
      <c r="I237" s="133"/>
      <c r="J237" s="132"/>
      <c r="L237" s="133"/>
      <c r="M237" s="132"/>
      <c r="O237" s="133"/>
      <c r="P237" s="132"/>
      <c r="R237" s="133"/>
      <c r="S237" s="132"/>
      <c r="T237" s="132"/>
      <c r="U237" s="133"/>
      <c r="V237" s="132"/>
      <c r="W237" s="132"/>
      <c r="X237" s="133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2"/>
      <c r="DF237" s="132"/>
      <c r="DG237" s="132"/>
    </row>
    <row r="238" spans="4:111" ht="15">
      <c r="D238" s="132"/>
      <c r="E238" s="132"/>
      <c r="F238" s="133"/>
      <c r="G238" s="132"/>
      <c r="I238" s="133"/>
      <c r="J238" s="132"/>
      <c r="L238" s="133"/>
      <c r="M238" s="132"/>
      <c r="O238" s="133"/>
      <c r="P238" s="132"/>
      <c r="R238" s="133"/>
      <c r="S238" s="132"/>
      <c r="T238" s="132"/>
      <c r="U238" s="133"/>
      <c r="V238" s="132"/>
      <c r="W238" s="132"/>
      <c r="X238" s="133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2"/>
      <c r="DF238" s="132"/>
      <c r="DG238" s="132"/>
    </row>
    <row r="239" spans="4:111" ht="15">
      <c r="D239" s="132"/>
      <c r="E239" s="132"/>
      <c r="F239" s="133"/>
      <c r="G239" s="132"/>
      <c r="I239" s="133"/>
      <c r="J239" s="132"/>
      <c r="L239" s="133"/>
      <c r="M239" s="132"/>
      <c r="O239" s="133"/>
      <c r="P239" s="132"/>
      <c r="R239" s="133"/>
      <c r="S239" s="132"/>
      <c r="T239" s="132"/>
      <c r="U239" s="133"/>
      <c r="V239" s="132"/>
      <c r="W239" s="132"/>
      <c r="X239" s="133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</row>
    <row r="240" spans="4:111" ht="15">
      <c r="D240" s="132"/>
      <c r="E240" s="132"/>
      <c r="F240" s="133"/>
      <c r="G240" s="132"/>
      <c r="I240" s="133"/>
      <c r="J240" s="132"/>
      <c r="L240" s="133"/>
      <c r="M240" s="132"/>
      <c r="O240" s="133"/>
      <c r="P240" s="132"/>
      <c r="R240" s="133"/>
      <c r="S240" s="132"/>
      <c r="T240" s="132"/>
      <c r="U240" s="133"/>
      <c r="V240" s="132"/>
      <c r="W240" s="132"/>
      <c r="X240" s="133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2"/>
      <c r="DF240" s="132"/>
      <c r="DG240" s="132"/>
    </row>
    <row r="241" spans="4:111" ht="15">
      <c r="D241" s="132"/>
      <c r="E241" s="132"/>
      <c r="F241" s="133"/>
      <c r="G241" s="132"/>
      <c r="I241" s="133"/>
      <c r="J241" s="132"/>
      <c r="L241" s="133"/>
      <c r="M241" s="132"/>
      <c r="O241" s="133"/>
      <c r="P241" s="132"/>
      <c r="R241" s="133"/>
      <c r="S241" s="132"/>
      <c r="T241" s="132"/>
      <c r="U241" s="133"/>
      <c r="V241" s="132"/>
      <c r="W241" s="132"/>
      <c r="X241" s="133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2"/>
      <c r="CP241" s="132"/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2"/>
      <c r="DF241" s="132"/>
      <c r="DG241" s="132"/>
    </row>
    <row r="242" spans="4:111" ht="15">
      <c r="D242" s="132"/>
      <c r="E242" s="132"/>
      <c r="F242" s="133"/>
      <c r="G242" s="132"/>
      <c r="I242" s="133"/>
      <c r="J242" s="132"/>
      <c r="L242" s="133"/>
      <c r="M242" s="132"/>
      <c r="O242" s="133"/>
      <c r="P242" s="132"/>
      <c r="R242" s="133"/>
      <c r="S242" s="132"/>
      <c r="T242" s="132"/>
      <c r="U242" s="133"/>
      <c r="V242" s="132"/>
      <c r="W242" s="132"/>
      <c r="X242" s="133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2"/>
      <c r="DF242" s="132"/>
      <c r="DG242" s="132"/>
    </row>
    <row r="243" spans="4:111" ht="15">
      <c r="D243" s="132"/>
      <c r="E243" s="132"/>
      <c r="F243" s="133"/>
      <c r="G243" s="132"/>
      <c r="I243" s="133"/>
      <c r="J243" s="132"/>
      <c r="L243" s="133"/>
      <c r="M243" s="132"/>
      <c r="O243" s="133"/>
      <c r="P243" s="132"/>
      <c r="R243" s="133"/>
      <c r="S243" s="132"/>
      <c r="T243" s="132"/>
      <c r="U243" s="133"/>
      <c r="V243" s="132"/>
      <c r="W243" s="132"/>
      <c r="X243" s="133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  <c r="CH243" s="132"/>
      <c r="CI243" s="132"/>
      <c r="CJ243" s="132"/>
      <c r="CK243" s="132"/>
      <c r="CL243" s="132"/>
      <c r="CM243" s="132"/>
      <c r="CN243" s="132"/>
      <c r="CO243" s="132"/>
      <c r="CP243" s="132"/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2"/>
      <c r="DF243" s="132"/>
      <c r="DG243" s="132"/>
    </row>
    <row r="244" spans="4:111" ht="15">
      <c r="D244" s="132"/>
      <c r="E244" s="132"/>
      <c r="F244" s="133"/>
      <c r="G244" s="132"/>
      <c r="I244" s="133"/>
      <c r="J244" s="132"/>
      <c r="L244" s="133"/>
      <c r="M244" s="132"/>
      <c r="O244" s="133"/>
      <c r="P244" s="132"/>
      <c r="R244" s="133"/>
      <c r="S244" s="132"/>
      <c r="T244" s="132"/>
      <c r="U244" s="133"/>
      <c r="V244" s="132"/>
      <c r="W244" s="132"/>
      <c r="X244" s="133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2"/>
      <c r="DE244" s="132"/>
      <c r="DF244" s="132"/>
      <c r="DG244" s="132"/>
    </row>
    <row r="245" spans="4:111" ht="15">
      <c r="D245" s="132"/>
      <c r="E245" s="132"/>
      <c r="F245" s="133"/>
      <c r="G245" s="132"/>
      <c r="I245" s="133"/>
      <c r="J245" s="132"/>
      <c r="L245" s="133"/>
      <c r="M245" s="132"/>
      <c r="O245" s="133"/>
      <c r="P245" s="132"/>
      <c r="R245" s="133"/>
      <c r="S245" s="132"/>
      <c r="T245" s="132"/>
      <c r="U245" s="133"/>
      <c r="V245" s="132"/>
      <c r="W245" s="132"/>
      <c r="X245" s="133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2"/>
      <c r="DF245" s="132"/>
      <c r="DG245" s="132"/>
    </row>
    <row r="246" spans="4:111" ht="15">
      <c r="D246" s="132"/>
      <c r="E246" s="132"/>
      <c r="F246" s="133"/>
      <c r="G246" s="132"/>
      <c r="I246" s="133"/>
      <c r="J246" s="132"/>
      <c r="L246" s="133"/>
      <c r="M246" s="132"/>
      <c r="O246" s="133"/>
      <c r="P246" s="132"/>
      <c r="R246" s="133"/>
      <c r="S246" s="132"/>
      <c r="T246" s="132"/>
      <c r="U246" s="133"/>
      <c r="V246" s="132"/>
      <c r="W246" s="132"/>
      <c r="X246" s="133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  <c r="CH246" s="132"/>
      <c r="CI246" s="132"/>
      <c r="CJ246" s="132"/>
      <c r="CK246" s="132"/>
      <c r="CL246" s="132"/>
      <c r="CM246" s="132"/>
      <c r="CN246" s="132"/>
      <c r="CO246" s="132"/>
      <c r="CP246" s="132"/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2"/>
      <c r="DF246" s="132"/>
      <c r="DG246" s="132"/>
    </row>
    <row r="247" spans="4:111" ht="15">
      <c r="D247" s="132"/>
      <c r="E247" s="132"/>
      <c r="F247" s="133"/>
      <c r="G247" s="132"/>
      <c r="I247" s="133"/>
      <c r="J247" s="132"/>
      <c r="L247" s="133"/>
      <c r="M247" s="132"/>
      <c r="O247" s="133"/>
      <c r="P247" s="132"/>
      <c r="R247" s="133"/>
      <c r="S247" s="132"/>
      <c r="T247" s="132"/>
      <c r="U247" s="133"/>
      <c r="V247" s="132"/>
      <c r="W247" s="132"/>
      <c r="X247" s="133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2"/>
      <c r="DF247" s="132"/>
      <c r="DG247" s="132"/>
    </row>
    <row r="248" spans="4:111" ht="15">
      <c r="D248" s="132"/>
      <c r="E248" s="132"/>
      <c r="F248" s="133"/>
      <c r="G248" s="132"/>
      <c r="I248" s="133"/>
      <c r="J248" s="132"/>
      <c r="L248" s="133"/>
      <c r="M248" s="132"/>
      <c r="O248" s="133"/>
      <c r="P248" s="132"/>
      <c r="R248" s="133"/>
      <c r="S248" s="132"/>
      <c r="T248" s="132"/>
      <c r="U248" s="133"/>
      <c r="V248" s="132"/>
      <c r="W248" s="132"/>
      <c r="X248" s="133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2"/>
      <c r="DF248" s="132"/>
      <c r="DG248" s="132"/>
    </row>
    <row r="249" spans="4:111" ht="15">
      <c r="D249" s="132"/>
      <c r="E249" s="132"/>
      <c r="F249" s="133"/>
      <c r="G249" s="132"/>
      <c r="I249" s="133"/>
      <c r="J249" s="132"/>
      <c r="L249" s="133"/>
      <c r="M249" s="132"/>
      <c r="O249" s="133"/>
      <c r="P249" s="132"/>
      <c r="R249" s="133"/>
      <c r="S249" s="132"/>
      <c r="T249" s="132"/>
      <c r="U249" s="133"/>
      <c r="V249" s="132"/>
      <c r="W249" s="132"/>
      <c r="X249" s="133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2"/>
      <c r="CO249" s="132"/>
      <c r="CP249" s="132"/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2"/>
      <c r="DF249" s="132"/>
      <c r="DG249" s="132"/>
    </row>
    <row r="250" spans="4:111" ht="15">
      <c r="D250" s="132"/>
      <c r="E250" s="132"/>
      <c r="F250" s="133"/>
      <c r="G250" s="132"/>
      <c r="I250" s="133"/>
      <c r="J250" s="132"/>
      <c r="L250" s="133"/>
      <c r="M250" s="132"/>
      <c r="O250" s="133"/>
      <c r="P250" s="132"/>
      <c r="R250" s="133"/>
      <c r="S250" s="132"/>
      <c r="T250" s="132"/>
      <c r="U250" s="133"/>
      <c r="V250" s="132"/>
      <c r="W250" s="132"/>
      <c r="X250" s="133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</row>
    <row r="251" spans="4:111" ht="15">
      <c r="D251" s="132"/>
      <c r="E251" s="132"/>
      <c r="F251" s="133"/>
      <c r="G251" s="132"/>
      <c r="I251" s="133"/>
      <c r="J251" s="132"/>
      <c r="L251" s="133"/>
      <c r="M251" s="132"/>
      <c r="O251" s="133"/>
      <c r="P251" s="132"/>
      <c r="R251" s="133"/>
      <c r="S251" s="132"/>
      <c r="T251" s="132"/>
      <c r="U251" s="133"/>
      <c r="V251" s="132"/>
      <c r="W251" s="132"/>
      <c r="X251" s="133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</row>
    <row r="252" spans="4:111" ht="15">
      <c r="D252" s="132"/>
      <c r="E252" s="132"/>
      <c r="F252" s="133"/>
      <c r="G252" s="132"/>
      <c r="I252" s="133"/>
      <c r="J252" s="132"/>
      <c r="L252" s="133"/>
      <c r="M252" s="132"/>
      <c r="O252" s="133"/>
      <c r="P252" s="132"/>
      <c r="R252" s="133"/>
      <c r="S252" s="132"/>
      <c r="T252" s="132"/>
      <c r="U252" s="133"/>
      <c r="V252" s="132"/>
      <c r="W252" s="132"/>
      <c r="X252" s="133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</row>
    <row r="253" spans="4:111" ht="15">
      <c r="D253" s="132"/>
      <c r="E253" s="132"/>
      <c r="F253" s="133"/>
      <c r="G253" s="132"/>
      <c r="I253" s="133"/>
      <c r="J253" s="132"/>
      <c r="L253" s="133"/>
      <c r="M253" s="132"/>
      <c r="O253" s="133"/>
      <c r="P253" s="132"/>
      <c r="R253" s="133"/>
      <c r="S253" s="132"/>
      <c r="T253" s="132"/>
      <c r="U253" s="133"/>
      <c r="V253" s="132"/>
      <c r="W253" s="132"/>
      <c r="X253" s="133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</row>
    <row r="254" spans="4:111" ht="15">
      <c r="D254" s="132"/>
      <c r="E254" s="132"/>
      <c r="F254" s="133"/>
      <c r="G254" s="132"/>
      <c r="I254" s="133"/>
      <c r="J254" s="132"/>
      <c r="L254" s="133"/>
      <c r="M254" s="132"/>
      <c r="O254" s="133"/>
      <c r="P254" s="132"/>
      <c r="R254" s="133"/>
      <c r="S254" s="132"/>
      <c r="T254" s="132"/>
      <c r="U254" s="133"/>
      <c r="V254" s="132"/>
      <c r="W254" s="132"/>
      <c r="X254" s="133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</row>
    <row r="255" spans="4:111" ht="15">
      <c r="D255" s="132"/>
      <c r="E255" s="132"/>
      <c r="F255" s="133"/>
      <c r="G255" s="132"/>
      <c r="I255" s="133"/>
      <c r="J255" s="132"/>
      <c r="L255" s="133"/>
      <c r="M255" s="132"/>
      <c r="O255" s="133"/>
      <c r="P255" s="132"/>
      <c r="R255" s="133"/>
      <c r="S255" s="132"/>
      <c r="T255" s="132"/>
      <c r="U255" s="133"/>
      <c r="V255" s="132"/>
      <c r="W255" s="132"/>
      <c r="X255" s="133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</row>
    <row r="256" spans="4:111" ht="15">
      <c r="D256" s="132"/>
      <c r="E256" s="132"/>
      <c r="F256" s="133"/>
      <c r="G256" s="132"/>
      <c r="I256" s="133"/>
      <c r="J256" s="132"/>
      <c r="L256" s="133"/>
      <c r="M256" s="132"/>
      <c r="O256" s="133"/>
      <c r="P256" s="132"/>
      <c r="R256" s="133"/>
      <c r="S256" s="132"/>
      <c r="T256" s="132"/>
      <c r="U256" s="133"/>
      <c r="V256" s="132"/>
      <c r="W256" s="132"/>
      <c r="X256" s="133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</row>
    <row r="257" spans="4:111" ht="15">
      <c r="D257" s="132"/>
      <c r="E257" s="132"/>
      <c r="F257" s="133"/>
      <c r="G257" s="132"/>
      <c r="I257" s="133"/>
      <c r="J257" s="132"/>
      <c r="L257" s="133"/>
      <c r="M257" s="132"/>
      <c r="O257" s="133"/>
      <c r="P257" s="132"/>
      <c r="R257" s="133"/>
      <c r="S257" s="132"/>
      <c r="T257" s="132"/>
      <c r="U257" s="133"/>
      <c r="V257" s="132"/>
      <c r="W257" s="132"/>
      <c r="X257" s="133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</row>
    <row r="258" spans="4:111" ht="15">
      <c r="D258" s="132"/>
      <c r="E258" s="132"/>
      <c r="F258" s="133"/>
      <c r="G258" s="132"/>
      <c r="I258" s="133"/>
      <c r="J258" s="132"/>
      <c r="L258" s="133"/>
      <c r="M258" s="132"/>
      <c r="O258" s="133"/>
      <c r="P258" s="132"/>
      <c r="R258" s="133"/>
      <c r="S258" s="132"/>
      <c r="T258" s="132"/>
      <c r="U258" s="133"/>
      <c r="V258" s="132"/>
      <c r="W258" s="132"/>
      <c r="X258" s="133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</row>
    <row r="259" spans="4:111" ht="15">
      <c r="D259" s="132"/>
      <c r="E259" s="132"/>
      <c r="F259" s="133"/>
      <c r="G259" s="132"/>
      <c r="I259" s="133"/>
      <c r="J259" s="132"/>
      <c r="L259" s="133"/>
      <c r="M259" s="132"/>
      <c r="O259" s="133"/>
      <c r="P259" s="132"/>
      <c r="R259" s="133"/>
      <c r="S259" s="132"/>
      <c r="T259" s="132"/>
      <c r="U259" s="133"/>
      <c r="V259" s="132"/>
      <c r="W259" s="132"/>
      <c r="X259" s="133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2"/>
      <c r="BR259" s="132"/>
      <c r="BS259" s="132"/>
      <c r="BT259" s="132"/>
      <c r="BU259" s="132"/>
      <c r="BV259" s="132"/>
      <c r="BW259" s="132"/>
      <c r="BX259" s="132"/>
      <c r="BY259" s="132"/>
      <c r="BZ259" s="132"/>
      <c r="CA259" s="132"/>
      <c r="CB259" s="132"/>
      <c r="CC259" s="132"/>
      <c r="CD259" s="132"/>
      <c r="CE259" s="132"/>
      <c r="CF259" s="132"/>
      <c r="CG259" s="132"/>
      <c r="CH259" s="132"/>
      <c r="CI259" s="132"/>
      <c r="CJ259" s="132"/>
      <c r="CK259" s="132"/>
      <c r="CL259" s="132"/>
      <c r="CM259" s="132"/>
      <c r="CN259" s="132"/>
      <c r="CO259" s="132"/>
      <c r="CP259" s="132"/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2"/>
      <c r="DF259" s="132"/>
      <c r="DG259" s="132"/>
    </row>
    <row r="260" spans="4:111" ht="15">
      <c r="D260" s="132"/>
      <c r="E260" s="132"/>
      <c r="F260" s="133"/>
      <c r="G260" s="132"/>
      <c r="I260" s="133"/>
      <c r="J260" s="132"/>
      <c r="L260" s="133"/>
      <c r="M260" s="132"/>
      <c r="O260" s="133"/>
      <c r="P260" s="132"/>
      <c r="R260" s="133"/>
      <c r="S260" s="132"/>
      <c r="T260" s="132"/>
      <c r="U260" s="133"/>
      <c r="V260" s="132"/>
      <c r="W260" s="132"/>
      <c r="X260" s="133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2"/>
      <c r="DF260" s="132"/>
      <c r="DG260" s="132"/>
    </row>
    <row r="261" spans="4:111" ht="15">
      <c r="D261" s="132"/>
      <c r="E261" s="132"/>
      <c r="F261" s="133"/>
      <c r="G261" s="132"/>
      <c r="I261" s="133"/>
      <c r="J261" s="132"/>
      <c r="L261" s="133"/>
      <c r="M261" s="132"/>
      <c r="O261" s="133"/>
      <c r="P261" s="132"/>
      <c r="R261" s="133"/>
      <c r="S261" s="132"/>
      <c r="T261" s="132"/>
      <c r="U261" s="133"/>
      <c r="V261" s="132"/>
      <c r="W261" s="132"/>
      <c r="X261" s="133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</row>
    <row r="262" spans="4:111" ht="15">
      <c r="D262" s="132"/>
      <c r="E262" s="132"/>
      <c r="F262" s="133"/>
      <c r="G262" s="132"/>
      <c r="I262" s="133"/>
      <c r="J262" s="132"/>
      <c r="L262" s="133"/>
      <c r="M262" s="132"/>
      <c r="O262" s="133"/>
      <c r="P262" s="132"/>
      <c r="R262" s="133"/>
      <c r="S262" s="132"/>
      <c r="T262" s="132"/>
      <c r="U262" s="133"/>
      <c r="V262" s="132"/>
      <c r="W262" s="132"/>
      <c r="X262" s="133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</row>
    <row r="263" spans="4:111" ht="15">
      <c r="D263" s="132"/>
      <c r="E263" s="132"/>
      <c r="F263" s="133"/>
      <c r="G263" s="132"/>
      <c r="I263" s="133"/>
      <c r="J263" s="132"/>
      <c r="L263" s="133"/>
      <c r="M263" s="132"/>
      <c r="O263" s="133"/>
      <c r="P263" s="132"/>
      <c r="R263" s="133"/>
      <c r="S263" s="132"/>
      <c r="T263" s="132"/>
      <c r="U263" s="133"/>
      <c r="V263" s="132"/>
      <c r="W263" s="132"/>
      <c r="X263" s="133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</row>
    <row r="264" spans="4:111" ht="15">
      <c r="D264" s="132"/>
      <c r="E264" s="132"/>
      <c r="F264" s="133"/>
      <c r="G264" s="132"/>
      <c r="I264" s="133"/>
      <c r="J264" s="132"/>
      <c r="L264" s="133"/>
      <c r="M264" s="132"/>
      <c r="O264" s="133"/>
      <c r="P264" s="132"/>
      <c r="R264" s="133"/>
      <c r="S264" s="132"/>
      <c r="T264" s="132"/>
      <c r="U264" s="133"/>
      <c r="V264" s="132"/>
      <c r="W264" s="132"/>
      <c r="X264" s="133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2"/>
      <c r="DF264" s="132"/>
      <c r="DG264" s="132"/>
    </row>
    <row r="265" spans="4:111" ht="15">
      <c r="D265" s="132"/>
      <c r="E265" s="132"/>
      <c r="F265" s="133"/>
      <c r="G265" s="132"/>
      <c r="I265" s="133"/>
      <c r="J265" s="132"/>
      <c r="L265" s="133"/>
      <c r="M265" s="132"/>
      <c r="O265" s="133"/>
      <c r="P265" s="132"/>
      <c r="R265" s="133"/>
      <c r="S265" s="132"/>
      <c r="T265" s="132"/>
      <c r="U265" s="133"/>
      <c r="V265" s="132"/>
      <c r="W265" s="132"/>
      <c r="X265" s="133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2"/>
      <c r="DF265" s="132"/>
      <c r="DG265" s="132"/>
    </row>
    <row r="266" spans="4:111" ht="15">
      <c r="D266" s="132"/>
      <c r="E266" s="132"/>
      <c r="F266" s="133"/>
      <c r="G266" s="132"/>
      <c r="I266" s="133"/>
      <c r="J266" s="132"/>
      <c r="L266" s="133"/>
      <c r="M266" s="132"/>
      <c r="O266" s="133"/>
      <c r="P266" s="132"/>
      <c r="R266" s="133"/>
      <c r="S266" s="132"/>
      <c r="T266" s="132"/>
      <c r="U266" s="133"/>
      <c r="V266" s="132"/>
      <c r="W266" s="132"/>
      <c r="X266" s="133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2"/>
      <c r="CP266" s="132"/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2"/>
      <c r="DF266" s="132"/>
      <c r="DG266" s="132"/>
    </row>
    <row r="267" spans="4:111" ht="15">
      <c r="D267" s="132"/>
      <c r="E267" s="132"/>
      <c r="F267" s="133"/>
      <c r="G267" s="132"/>
      <c r="I267" s="133"/>
      <c r="J267" s="132"/>
      <c r="L267" s="133"/>
      <c r="M267" s="132"/>
      <c r="O267" s="133"/>
      <c r="P267" s="132"/>
      <c r="R267" s="133"/>
      <c r="S267" s="132"/>
      <c r="T267" s="132"/>
      <c r="U267" s="133"/>
      <c r="V267" s="132"/>
      <c r="W267" s="132"/>
      <c r="X267" s="133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2"/>
      <c r="CP267" s="132"/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2"/>
      <c r="DF267" s="132"/>
      <c r="DG267" s="132"/>
    </row>
    <row r="268" spans="4:111" ht="15">
      <c r="D268" s="132"/>
      <c r="E268" s="132"/>
      <c r="F268" s="133"/>
      <c r="G268" s="132"/>
      <c r="I268" s="133"/>
      <c r="J268" s="132"/>
      <c r="L268" s="133"/>
      <c r="M268" s="132"/>
      <c r="O268" s="133"/>
      <c r="P268" s="132"/>
      <c r="R268" s="133"/>
      <c r="S268" s="132"/>
      <c r="T268" s="132"/>
      <c r="U268" s="133"/>
      <c r="V268" s="132"/>
      <c r="W268" s="132"/>
      <c r="X268" s="133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2"/>
      <c r="DF268" s="132"/>
      <c r="DG268" s="132"/>
    </row>
    <row r="269" spans="4:111" ht="15">
      <c r="D269" s="132"/>
      <c r="E269" s="132"/>
      <c r="F269" s="133"/>
      <c r="G269" s="132"/>
      <c r="I269" s="133"/>
      <c r="J269" s="132"/>
      <c r="L269" s="133"/>
      <c r="M269" s="132"/>
      <c r="O269" s="133"/>
      <c r="P269" s="132"/>
      <c r="R269" s="133"/>
      <c r="S269" s="132"/>
      <c r="T269" s="132"/>
      <c r="U269" s="133"/>
      <c r="V269" s="132"/>
      <c r="W269" s="132"/>
      <c r="X269" s="133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2"/>
      <c r="DF269" s="132"/>
      <c r="DG269" s="132"/>
    </row>
    <row r="270" spans="4:111" ht="15">
      <c r="D270" s="132"/>
      <c r="E270" s="132"/>
      <c r="F270" s="133"/>
      <c r="G270" s="132"/>
      <c r="I270" s="133"/>
      <c r="J270" s="132"/>
      <c r="L270" s="133"/>
      <c r="M270" s="132"/>
      <c r="O270" s="133"/>
      <c r="P270" s="132"/>
      <c r="R270" s="133"/>
      <c r="S270" s="132"/>
      <c r="T270" s="132"/>
      <c r="U270" s="133"/>
      <c r="V270" s="132"/>
      <c r="W270" s="132"/>
      <c r="X270" s="133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2"/>
      <c r="CP270" s="132"/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2"/>
      <c r="DF270" s="132"/>
      <c r="DG270" s="132"/>
    </row>
    <row r="271" spans="4:111" ht="15">
      <c r="D271" s="132"/>
      <c r="E271" s="132"/>
      <c r="F271" s="133"/>
      <c r="G271" s="132"/>
      <c r="I271" s="133"/>
      <c r="J271" s="132"/>
      <c r="L271" s="133"/>
      <c r="M271" s="132"/>
      <c r="O271" s="133"/>
      <c r="P271" s="132"/>
      <c r="R271" s="133"/>
      <c r="S271" s="132"/>
      <c r="T271" s="132"/>
      <c r="U271" s="133"/>
      <c r="V271" s="132"/>
      <c r="W271" s="132"/>
      <c r="X271" s="133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2"/>
      <c r="DF271" s="132"/>
      <c r="DG271" s="132"/>
    </row>
    <row r="272" spans="4:111" ht="15">
      <c r="D272" s="132"/>
      <c r="E272" s="132"/>
      <c r="F272" s="133"/>
      <c r="G272" s="132"/>
      <c r="I272" s="133"/>
      <c r="J272" s="132"/>
      <c r="L272" s="133"/>
      <c r="M272" s="132"/>
      <c r="O272" s="133"/>
      <c r="P272" s="132"/>
      <c r="R272" s="133"/>
      <c r="S272" s="132"/>
      <c r="T272" s="132"/>
      <c r="U272" s="133"/>
      <c r="V272" s="132"/>
      <c r="W272" s="132"/>
      <c r="X272" s="133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2"/>
      <c r="DF272" s="132"/>
      <c r="DG272" s="132"/>
    </row>
    <row r="273" spans="4:111" ht="15">
      <c r="D273" s="132"/>
      <c r="E273" s="132"/>
      <c r="F273" s="133"/>
      <c r="G273" s="132"/>
      <c r="I273" s="133"/>
      <c r="J273" s="132"/>
      <c r="L273" s="133"/>
      <c r="M273" s="132"/>
      <c r="O273" s="133"/>
      <c r="P273" s="132"/>
      <c r="R273" s="133"/>
      <c r="S273" s="132"/>
      <c r="T273" s="132"/>
      <c r="U273" s="133"/>
      <c r="V273" s="132"/>
      <c r="W273" s="132"/>
      <c r="X273" s="133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2"/>
      <c r="DF273" s="132"/>
      <c r="DG273" s="132"/>
    </row>
    <row r="274" spans="4:111" ht="15">
      <c r="D274" s="132"/>
      <c r="E274" s="132"/>
      <c r="F274" s="133"/>
      <c r="G274" s="132"/>
      <c r="I274" s="133"/>
      <c r="J274" s="132"/>
      <c r="L274" s="133"/>
      <c r="M274" s="132"/>
      <c r="O274" s="133"/>
      <c r="P274" s="132"/>
      <c r="R274" s="133"/>
      <c r="S274" s="132"/>
      <c r="T274" s="132"/>
      <c r="U274" s="133"/>
      <c r="V274" s="132"/>
      <c r="W274" s="132"/>
      <c r="X274" s="133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2"/>
      <c r="DF274" s="132"/>
      <c r="DG274" s="132"/>
    </row>
    <row r="275" spans="4:111" ht="15">
      <c r="D275" s="132"/>
      <c r="E275" s="132"/>
      <c r="F275" s="133"/>
      <c r="G275" s="132"/>
      <c r="I275" s="133"/>
      <c r="J275" s="132"/>
      <c r="L275" s="133"/>
      <c r="M275" s="132"/>
      <c r="O275" s="133"/>
      <c r="P275" s="132"/>
      <c r="R275" s="133"/>
      <c r="S275" s="132"/>
      <c r="T275" s="132"/>
      <c r="U275" s="133"/>
      <c r="V275" s="132"/>
      <c r="W275" s="132"/>
      <c r="X275" s="133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2"/>
      <c r="DF275" s="132"/>
      <c r="DG275" s="132"/>
    </row>
    <row r="276" spans="4:111" ht="15">
      <c r="D276" s="132"/>
      <c r="E276" s="132"/>
      <c r="F276" s="133"/>
      <c r="G276" s="132"/>
      <c r="I276" s="133"/>
      <c r="J276" s="132"/>
      <c r="L276" s="133"/>
      <c r="M276" s="132"/>
      <c r="O276" s="133"/>
      <c r="P276" s="132"/>
      <c r="R276" s="133"/>
      <c r="S276" s="132"/>
      <c r="T276" s="132"/>
      <c r="U276" s="133"/>
      <c r="V276" s="132"/>
      <c r="W276" s="132"/>
      <c r="X276" s="133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2"/>
      <c r="DF276" s="132"/>
      <c r="DG276" s="132"/>
    </row>
    <row r="277" spans="4:111" ht="15">
      <c r="D277" s="132"/>
      <c r="E277" s="132"/>
      <c r="F277" s="133"/>
      <c r="G277" s="132"/>
      <c r="I277" s="133"/>
      <c r="J277" s="132"/>
      <c r="L277" s="133"/>
      <c r="M277" s="132"/>
      <c r="O277" s="133"/>
      <c r="P277" s="132"/>
      <c r="R277" s="133"/>
      <c r="S277" s="132"/>
      <c r="T277" s="132"/>
      <c r="U277" s="133"/>
      <c r="V277" s="132"/>
      <c r="W277" s="132"/>
      <c r="X277" s="133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2"/>
      <c r="DF277" s="132"/>
      <c r="DG277" s="132"/>
    </row>
    <row r="278" spans="4:111" ht="15">
      <c r="D278" s="132"/>
      <c r="E278" s="132"/>
      <c r="F278" s="133"/>
      <c r="G278" s="132"/>
      <c r="I278" s="133"/>
      <c r="J278" s="132"/>
      <c r="L278" s="133"/>
      <c r="M278" s="132"/>
      <c r="O278" s="133"/>
      <c r="P278" s="132"/>
      <c r="R278" s="133"/>
      <c r="S278" s="132"/>
      <c r="T278" s="132"/>
      <c r="U278" s="133"/>
      <c r="V278" s="132"/>
      <c r="W278" s="132"/>
      <c r="X278" s="133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2"/>
      <c r="DF278" s="132"/>
      <c r="DG278" s="132"/>
    </row>
    <row r="279" spans="4:111" ht="15">
      <c r="D279" s="132"/>
      <c r="E279" s="132"/>
      <c r="F279" s="133"/>
      <c r="G279" s="132"/>
      <c r="I279" s="133"/>
      <c r="J279" s="132"/>
      <c r="L279" s="133"/>
      <c r="M279" s="132"/>
      <c r="O279" s="133"/>
      <c r="P279" s="132"/>
      <c r="R279" s="133"/>
      <c r="S279" s="132"/>
      <c r="T279" s="132"/>
      <c r="U279" s="133"/>
      <c r="V279" s="132"/>
      <c r="W279" s="132"/>
      <c r="X279" s="133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  <c r="CJ279" s="132"/>
      <c r="CK279" s="132"/>
      <c r="CL279" s="132"/>
      <c r="CM279" s="132"/>
      <c r="CN279" s="132"/>
      <c r="CO279" s="132"/>
      <c r="CP279" s="132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2"/>
      <c r="DF279" s="132"/>
      <c r="DG279" s="132"/>
    </row>
    <row r="280" spans="4:111" ht="15">
      <c r="D280" s="132"/>
      <c r="E280" s="132"/>
      <c r="F280" s="133"/>
      <c r="G280" s="132"/>
      <c r="I280" s="133"/>
      <c r="J280" s="132"/>
      <c r="L280" s="133"/>
      <c r="M280" s="132"/>
      <c r="O280" s="133"/>
      <c r="P280" s="132"/>
      <c r="R280" s="133"/>
      <c r="S280" s="132"/>
      <c r="T280" s="132"/>
      <c r="U280" s="133"/>
      <c r="V280" s="132"/>
      <c r="W280" s="132"/>
      <c r="X280" s="133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  <c r="CH280" s="132"/>
      <c r="CI280" s="132"/>
      <c r="CJ280" s="132"/>
      <c r="CK280" s="132"/>
      <c r="CL280" s="132"/>
      <c r="CM280" s="132"/>
      <c r="CN280" s="132"/>
      <c r="CO280" s="132"/>
      <c r="CP280" s="132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2"/>
      <c r="DF280" s="132"/>
      <c r="DG280" s="132"/>
    </row>
    <row r="281" spans="4:111" ht="15">
      <c r="D281" s="132"/>
      <c r="E281" s="132"/>
      <c r="F281" s="133"/>
      <c r="G281" s="132"/>
      <c r="I281" s="133"/>
      <c r="J281" s="132"/>
      <c r="L281" s="133"/>
      <c r="M281" s="132"/>
      <c r="O281" s="133"/>
      <c r="P281" s="132"/>
      <c r="R281" s="133"/>
      <c r="S281" s="132"/>
      <c r="T281" s="132"/>
      <c r="U281" s="133"/>
      <c r="V281" s="132"/>
      <c r="W281" s="132"/>
      <c r="X281" s="133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  <c r="CH281" s="132"/>
      <c r="CI281" s="132"/>
      <c r="CJ281" s="132"/>
      <c r="CK281" s="132"/>
      <c r="CL281" s="132"/>
      <c r="CM281" s="132"/>
      <c r="CN281" s="132"/>
      <c r="CO281" s="132"/>
      <c r="CP281" s="132"/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2"/>
      <c r="DF281" s="132"/>
      <c r="DG281" s="132"/>
    </row>
    <row r="282" spans="4:111" ht="15">
      <c r="D282" s="132"/>
      <c r="E282" s="132"/>
      <c r="F282" s="133"/>
      <c r="G282" s="132"/>
      <c r="I282" s="133"/>
      <c r="J282" s="132"/>
      <c r="L282" s="133"/>
      <c r="M282" s="132"/>
      <c r="O282" s="133"/>
      <c r="P282" s="132"/>
      <c r="R282" s="133"/>
      <c r="S282" s="132"/>
      <c r="T282" s="132"/>
      <c r="U282" s="133"/>
      <c r="V282" s="132"/>
      <c r="W282" s="132"/>
      <c r="X282" s="133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</row>
    <row r="283" spans="4:111" ht="15">
      <c r="D283" s="132"/>
      <c r="E283" s="132"/>
      <c r="F283" s="133"/>
      <c r="G283" s="132"/>
      <c r="I283" s="133"/>
      <c r="J283" s="132"/>
      <c r="L283" s="133"/>
      <c r="M283" s="132"/>
      <c r="O283" s="133"/>
      <c r="P283" s="132"/>
      <c r="R283" s="133"/>
      <c r="S283" s="132"/>
      <c r="T283" s="132"/>
      <c r="U283" s="133"/>
      <c r="V283" s="132"/>
      <c r="W283" s="132"/>
      <c r="X283" s="133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</row>
    <row r="284" spans="4:111" ht="15">
      <c r="D284" s="132"/>
      <c r="E284" s="132"/>
      <c r="F284" s="133"/>
      <c r="G284" s="132"/>
      <c r="I284" s="133"/>
      <c r="J284" s="132"/>
      <c r="L284" s="133"/>
      <c r="M284" s="132"/>
      <c r="O284" s="133"/>
      <c r="P284" s="132"/>
      <c r="R284" s="133"/>
      <c r="S284" s="132"/>
      <c r="T284" s="132"/>
      <c r="U284" s="133"/>
      <c r="V284" s="132"/>
      <c r="W284" s="132"/>
      <c r="X284" s="133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  <c r="CW284" s="132"/>
      <c r="CX284" s="132"/>
      <c r="CY284" s="132"/>
      <c r="CZ284" s="132"/>
      <c r="DA284" s="132"/>
      <c r="DB284" s="132"/>
      <c r="DC284" s="132"/>
      <c r="DD284" s="132"/>
      <c r="DE284" s="132"/>
      <c r="DF284" s="132"/>
      <c r="DG284" s="132"/>
    </row>
    <row r="285" spans="4:111" ht="15">
      <c r="D285" s="132"/>
      <c r="E285" s="132"/>
      <c r="F285" s="133"/>
      <c r="G285" s="132"/>
      <c r="I285" s="133"/>
      <c r="J285" s="132"/>
      <c r="L285" s="133"/>
      <c r="M285" s="132"/>
      <c r="O285" s="133"/>
      <c r="P285" s="132"/>
      <c r="R285" s="133"/>
      <c r="S285" s="132"/>
      <c r="T285" s="132"/>
      <c r="U285" s="133"/>
      <c r="V285" s="132"/>
      <c r="W285" s="132"/>
      <c r="X285" s="133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2"/>
      <c r="DE285" s="132"/>
      <c r="DF285" s="132"/>
      <c r="DG285" s="132"/>
    </row>
    <row r="286" spans="4:111" ht="15">
      <c r="D286" s="132"/>
      <c r="E286" s="132"/>
      <c r="F286" s="133"/>
      <c r="G286" s="132"/>
      <c r="I286" s="133"/>
      <c r="J286" s="132"/>
      <c r="L286" s="133"/>
      <c r="M286" s="132"/>
      <c r="O286" s="133"/>
      <c r="P286" s="132"/>
      <c r="R286" s="133"/>
      <c r="S286" s="132"/>
      <c r="T286" s="132"/>
      <c r="U286" s="133"/>
      <c r="V286" s="132"/>
      <c r="W286" s="132"/>
      <c r="X286" s="133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  <c r="CW286" s="132"/>
      <c r="CX286" s="132"/>
      <c r="CY286" s="132"/>
      <c r="CZ286" s="132"/>
      <c r="DA286" s="132"/>
      <c r="DB286" s="132"/>
      <c r="DC286" s="132"/>
      <c r="DD286" s="132"/>
      <c r="DE286" s="132"/>
      <c r="DF286" s="132"/>
      <c r="DG286" s="132"/>
    </row>
    <row r="287" spans="4:111" ht="15">
      <c r="D287" s="132"/>
      <c r="E287" s="132"/>
      <c r="F287" s="133"/>
      <c r="G287" s="132"/>
      <c r="I287" s="133"/>
      <c r="J287" s="132"/>
      <c r="L287" s="133"/>
      <c r="M287" s="132"/>
      <c r="O287" s="133"/>
      <c r="P287" s="132"/>
      <c r="R287" s="133"/>
      <c r="S287" s="132"/>
      <c r="T287" s="132"/>
      <c r="U287" s="133"/>
      <c r="V287" s="132"/>
      <c r="W287" s="132"/>
      <c r="X287" s="133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  <c r="CW287" s="132"/>
      <c r="CX287" s="132"/>
      <c r="CY287" s="132"/>
      <c r="CZ287" s="132"/>
      <c r="DA287" s="132"/>
      <c r="DB287" s="132"/>
      <c r="DC287" s="132"/>
      <c r="DD287" s="132"/>
      <c r="DE287" s="132"/>
      <c r="DF287" s="132"/>
      <c r="DG287" s="132"/>
    </row>
    <row r="288" spans="4:111" ht="15">
      <c r="D288" s="132"/>
      <c r="E288" s="132"/>
      <c r="F288" s="133"/>
      <c r="G288" s="132"/>
      <c r="I288" s="133"/>
      <c r="J288" s="132"/>
      <c r="L288" s="133"/>
      <c r="M288" s="132"/>
      <c r="O288" s="133"/>
      <c r="P288" s="132"/>
      <c r="R288" s="133"/>
      <c r="S288" s="132"/>
      <c r="T288" s="132"/>
      <c r="U288" s="133"/>
      <c r="V288" s="132"/>
      <c r="W288" s="132"/>
      <c r="X288" s="133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2"/>
      <c r="DF288" s="132"/>
      <c r="DG288" s="132"/>
    </row>
    <row r="289" spans="4:111" ht="15">
      <c r="D289" s="132"/>
      <c r="E289" s="132"/>
      <c r="F289" s="133"/>
      <c r="G289" s="132"/>
      <c r="I289" s="133"/>
      <c r="J289" s="132"/>
      <c r="L289" s="133"/>
      <c r="M289" s="132"/>
      <c r="O289" s="133"/>
      <c r="P289" s="132"/>
      <c r="R289" s="133"/>
      <c r="S289" s="132"/>
      <c r="T289" s="132"/>
      <c r="U289" s="133"/>
      <c r="V289" s="132"/>
      <c r="W289" s="132"/>
      <c r="X289" s="133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2"/>
      <c r="DF289" s="132"/>
      <c r="DG289" s="132"/>
    </row>
    <row r="290" spans="4:111" ht="15">
      <c r="D290" s="132"/>
      <c r="E290" s="132"/>
      <c r="F290" s="133"/>
      <c r="G290" s="132"/>
      <c r="I290" s="133"/>
      <c r="J290" s="132"/>
      <c r="L290" s="133"/>
      <c r="M290" s="132"/>
      <c r="O290" s="133"/>
      <c r="P290" s="132"/>
      <c r="R290" s="133"/>
      <c r="S290" s="132"/>
      <c r="T290" s="132"/>
      <c r="U290" s="133"/>
      <c r="V290" s="132"/>
      <c r="W290" s="132"/>
      <c r="X290" s="133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2"/>
      <c r="DE290" s="132"/>
      <c r="DF290" s="132"/>
      <c r="DG290" s="132"/>
    </row>
    <row r="291" spans="4:111" ht="15">
      <c r="D291" s="132"/>
      <c r="E291" s="132"/>
      <c r="F291" s="133"/>
      <c r="G291" s="132"/>
      <c r="I291" s="133"/>
      <c r="J291" s="132"/>
      <c r="L291" s="133"/>
      <c r="M291" s="132"/>
      <c r="O291" s="133"/>
      <c r="P291" s="132"/>
      <c r="R291" s="133"/>
      <c r="S291" s="132"/>
      <c r="T291" s="132"/>
      <c r="U291" s="133"/>
      <c r="V291" s="132"/>
      <c r="W291" s="132"/>
      <c r="X291" s="133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2"/>
      <c r="DF291" s="132"/>
      <c r="DG291" s="132"/>
    </row>
    <row r="292" spans="4:111" ht="15">
      <c r="D292" s="132"/>
      <c r="E292" s="132"/>
      <c r="F292" s="133"/>
      <c r="G292" s="132"/>
      <c r="I292" s="133"/>
      <c r="J292" s="132"/>
      <c r="L292" s="133"/>
      <c r="M292" s="132"/>
      <c r="O292" s="133"/>
      <c r="P292" s="132"/>
      <c r="R292" s="133"/>
      <c r="S292" s="132"/>
      <c r="T292" s="132"/>
      <c r="U292" s="133"/>
      <c r="V292" s="132"/>
      <c r="W292" s="132"/>
      <c r="X292" s="133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2"/>
      <c r="DF292" s="132"/>
      <c r="DG292" s="132"/>
    </row>
    <row r="293" spans="4:111" ht="15">
      <c r="D293" s="132"/>
      <c r="E293" s="132"/>
      <c r="F293" s="133"/>
      <c r="G293" s="132"/>
      <c r="I293" s="133"/>
      <c r="J293" s="132"/>
      <c r="L293" s="133"/>
      <c r="M293" s="132"/>
      <c r="O293" s="133"/>
      <c r="P293" s="132"/>
      <c r="R293" s="133"/>
      <c r="S293" s="132"/>
      <c r="T293" s="132"/>
      <c r="U293" s="133"/>
      <c r="V293" s="132"/>
      <c r="W293" s="132"/>
      <c r="X293" s="133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2"/>
      <c r="CP293" s="132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2"/>
      <c r="DF293" s="132"/>
      <c r="DG293" s="132"/>
    </row>
    <row r="294" spans="4:111" ht="15">
      <c r="D294" s="132"/>
      <c r="E294" s="132"/>
      <c r="F294" s="133"/>
      <c r="G294" s="132"/>
      <c r="I294" s="133"/>
      <c r="J294" s="132"/>
      <c r="L294" s="133"/>
      <c r="M294" s="132"/>
      <c r="O294" s="133"/>
      <c r="P294" s="132"/>
      <c r="R294" s="133"/>
      <c r="S294" s="132"/>
      <c r="T294" s="132"/>
      <c r="U294" s="133"/>
      <c r="V294" s="132"/>
      <c r="W294" s="132"/>
      <c r="X294" s="133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  <c r="CH294" s="132"/>
      <c r="CI294" s="132"/>
      <c r="CJ294" s="132"/>
      <c r="CK294" s="132"/>
      <c r="CL294" s="132"/>
      <c r="CM294" s="132"/>
      <c r="CN294" s="132"/>
      <c r="CO294" s="132"/>
      <c r="CP294" s="132"/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2"/>
      <c r="DF294" s="132"/>
      <c r="DG294" s="132"/>
    </row>
    <row r="295" spans="4:111" ht="15">
      <c r="D295" s="132"/>
      <c r="E295" s="132"/>
      <c r="F295" s="133"/>
      <c r="G295" s="132"/>
      <c r="I295" s="133"/>
      <c r="J295" s="132"/>
      <c r="L295" s="133"/>
      <c r="M295" s="132"/>
      <c r="O295" s="133"/>
      <c r="P295" s="132"/>
      <c r="R295" s="133"/>
      <c r="S295" s="132"/>
      <c r="T295" s="132"/>
      <c r="U295" s="133"/>
      <c r="V295" s="132"/>
      <c r="W295" s="132"/>
      <c r="X295" s="133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</row>
    <row r="296" spans="4:111" ht="15">
      <c r="D296" s="132"/>
      <c r="E296" s="132"/>
      <c r="F296" s="133"/>
      <c r="G296" s="132"/>
      <c r="I296" s="133"/>
      <c r="J296" s="132"/>
      <c r="L296" s="133"/>
      <c r="M296" s="132"/>
      <c r="O296" s="133"/>
      <c r="P296" s="132"/>
      <c r="R296" s="133"/>
      <c r="S296" s="132"/>
      <c r="T296" s="132"/>
      <c r="U296" s="133"/>
      <c r="V296" s="132"/>
      <c r="W296" s="132"/>
      <c r="X296" s="133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</row>
    <row r="297" spans="4:111" ht="15">
      <c r="D297" s="132"/>
      <c r="E297" s="132"/>
      <c r="F297" s="133"/>
      <c r="G297" s="132"/>
      <c r="I297" s="133"/>
      <c r="J297" s="132"/>
      <c r="L297" s="133"/>
      <c r="M297" s="132"/>
      <c r="O297" s="133"/>
      <c r="P297" s="132"/>
      <c r="R297" s="133"/>
      <c r="S297" s="132"/>
      <c r="T297" s="132"/>
      <c r="U297" s="133"/>
      <c r="V297" s="132"/>
      <c r="W297" s="132"/>
      <c r="X297" s="133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  <c r="CJ297" s="132"/>
      <c r="CK297" s="132"/>
      <c r="CL297" s="132"/>
      <c r="CM297" s="132"/>
      <c r="CN297" s="132"/>
      <c r="CO297" s="132"/>
      <c r="CP297" s="132"/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2"/>
      <c r="DF297" s="132"/>
      <c r="DG297" s="132"/>
    </row>
    <row r="298" spans="4:111" ht="15">
      <c r="D298" s="132"/>
      <c r="E298" s="132"/>
      <c r="F298" s="133"/>
      <c r="G298" s="132"/>
      <c r="I298" s="133"/>
      <c r="J298" s="132"/>
      <c r="L298" s="133"/>
      <c r="M298" s="132"/>
      <c r="O298" s="133"/>
      <c r="P298" s="132"/>
      <c r="R298" s="133"/>
      <c r="S298" s="132"/>
      <c r="T298" s="132"/>
      <c r="U298" s="133"/>
      <c r="V298" s="132"/>
      <c r="W298" s="132"/>
      <c r="X298" s="133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</row>
    <row r="299" spans="4:111" ht="15">
      <c r="D299" s="132"/>
      <c r="E299" s="132"/>
      <c r="F299" s="133"/>
      <c r="G299" s="132"/>
      <c r="I299" s="133"/>
      <c r="J299" s="132"/>
      <c r="L299" s="133"/>
      <c r="M299" s="132"/>
      <c r="O299" s="133"/>
      <c r="P299" s="132"/>
      <c r="R299" s="133"/>
      <c r="S299" s="132"/>
      <c r="T299" s="132"/>
      <c r="U299" s="133"/>
      <c r="V299" s="132"/>
      <c r="W299" s="132"/>
      <c r="X299" s="133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</row>
    <row r="300" spans="4:111" ht="15">
      <c r="D300" s="132"/>
      <c r="E300" s="132"/>
      <c r="F300" s="133"/>
      <c r="G300" s="132"/>
      <c r="I300" s="133"/>
      <c r="J300" s="132"/>
      <c r="L300" s="133"/>
      <c r="M300" s="132"/>
      <c r="O300" s="133"/>
      <c r="P300" s="132"/>
      <c r="R300" s="133"/>
      <c r="S300" s="132"/>
      <c r="T300" s="132"/>
      <c r="U300" s="133"/>
      <c r="V300" s="132"/>
      <c r="W300" s="132"/>
      <c r="X300" s="133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</row>
    <row r="301" spans="4:111" ht="15">
      <c r="D301" s="132"/>
      <c r="E301" s="132"/>
      <c r="F301" s="133"/>
      <c r="G301" s="132"/>
      <c r="I301" s="133"/>
      <c r="J301" s="132"/>
      <c r="L301" s="133"/>
      <c r="M301" s="132"/>
      <c r="O301" s="133"/>
      <c r="P301" s="132"/>
      <c r="R301" s="133"/>
      <c r="S301" s="132"/>
      <c r="T301" s="132"/>
      <c r="U301" s="133"/>
      <c r="V301" s="132"/>
      <c r="W301" s="132"/>
      <c r="X301" s="133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</row>
    <row r="302" spans="4:111" ht="15">
      <c r="D302" s="132"/>
      <c r="E302" s="132"/>
      <c r="F302" s="133"/>
      <c r="G302" s="132"/>
      <c r="I302" s="133"/>
      <c r="J302" s="132"/>
      <c r="L302" s="133"/>
      <c r="M302" s="132"/>
      <c r="O302" s="133"/>
      <c r="P302" s="132"/>
      <c r="R302" s="133"/>
      <c r="S302" s="132"/>
      <c r="T302" s="132"/>
      <c r="U302" s="133"/>
      <c r="V302" s="132"/>
      <c r="W302" s="132"/>
      <c r="X302" s="133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2"/>
      <c r="DF302" s="132"/>
      <c r="DG302" s="132"/>
    </row>
    <row r="303" spans="4:111" ht="15">
      <c r="D303" s="132"/>
      <c r="E303" s="132"/>
      <c r="F303" s="133"/>
      <c r="G303" s="132"/>
      <c r="I303" s="133"/>
      <c r="J303" s="132"/>
      <c r="L303" s="133"/>
      <c r="M303" s="132"/>
      <c r="O303" s="133"/>
      <c r="P303" s="132"/>
      <c r="R303" s="133"/>
      <c r="S303" s="132"/>
      <c r="T303" s="132"/>
      <c r="U303" s="133"/>
      <c r="V303" s="132"/>
      <c r="W303" s="132"/>
      <c r="X303" s="133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2"/>
      <c r="DF303" s="132"/>
      <c r="DG303" s="132"/>
    </row>
    <row r="304" spans="4:111" ht="15">
      <c r="D304" s="132"/>
      <c r="E304" s="132"/>
      <c r="F304" s="133"/>
      <c r="G304" s="132"/>
      <c r="I304" s="133"/>
      <c r="J304" s="132"/>
      <c r="L304" s="133"/>
      <c r="M304" s="132"/>
      <c r="O304" s="133"/>
      <c r="P304" s="132"/>
      <c r="R304" s="133"/>
      <c r="S304" s="132"/>
      <c r="T304" s="132"/>
      <c r="U304" s="133"/>
      <c r="V304" s="132"/>
      <c r="W304" s="132"/>
      <c r="X304" s="133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2"/>
      <c r="DF304" s="132"/>
      <c r="DG304" s="132"/>
    </row>
    <row r="305" spans="4:111" ht="15">
      <c r="D305" s="132"/>
      <c r="E305" s="132"/>
      <c r="F305" s="133"/>
      <c r="G305" s="132"/>
      <c r="I305" s="133"/>
      <c r="J305" s="132"/>
      <c r="L305" s="133"/>
      <c r="M305" s="132"/>
      <c r="O305" s="133"/>
      <c r="P305" s="132"/>
      <c r="R305" s="133"/>
      <c r="S305" s="132"/>
      <c r="T305" s="132"/>
      <c r="U305" s="133"/>
      <c r="V305" s="132"/>
      <c r="W305" s="132"/>
      <c r="X305" s="133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2"/>
      <c r="DF305" s="132"/>
      <c r="DG305" s="132"/>
    </row>
    <row r="306" spans="4:111" ht="15">
      <c r="D306" s="132"/>
      <c r="E306" s="132"/>
      <c r="F306" s="133"/>
      <c r="G306" s="132"/>
      <c r="I306" s="133"/>
      <c r="J306" s="132"/>
      <c r="L306" s="133"/>
      <c r="M306" s="132"/>
      <c r="O306" s="133"/>
      <c r="P306" s="132"/>
      <c r="R306" s="133"/>
      <c r="S306" s="132"/>
      <c r="T306" s="132"/>
      <c r="U306" s="133"/>
      <c r="V306" s="132"/>
      <c r="W306" s="132"/>
      <c r="X306" s="133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2"/>
      <c r="DF306" s="132"/>
      <c r="DG306" s="132"/>
    </row>
    <row r="307" spans="4:111" ht="15">
      <c r="D307" s="132"/>
      <c r="E307" s="132"/>
      <c r="F307" s="133"/>
      <c r="G307" s="132"/>
      <c r="I307" s="133"/>
      <c r="J307" s="132"/>
      <c r="L307" s="133"/>
      <c r="M307" s="132"/>
      <c r="O307" s="133"/>
      <c r="P307" s="132"/>
      <c r="R307" s="133"/>
      <c r="S307" s="132"/>
      <c r="T307" s="132"/>
      <c r="U307" s="133"/>
      <c r="V307" s="132"/>
      <c r="W307" s="132"/>
      <c r="X307" s="133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2"/>
      <c r="DF307" s="132"/>
      <c r="DG307" s="132"/>
    </row>
    <row r="308" spans="4:111" ht="15">
      <c r="D308" s="132"/>
      <c r="E308" s="132"/>
      <c r="F308" s="133"/>
      <c r="G308" s="132"/>
      <c r="I308" s="133"/>
      <c r="J308" s="132"/>
      <c r="L308" s="133"/>
      <c r="M308" s="132"/>
      <c r="O308" s="133"/>
      <c r="P308" s="132"/>
      <c r="R308" s="133"/>
      <c r="S308" s="132"/>
      <c r="T308" s="132"/>
      <c r="U308" s="133"/>
      <c r="V308" s="132"/>
      <c r="W308" s="132"/>
      <c r="X308" s="133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  <c r="CJ308" s="132"/>
      <c r="CK308" s="132"/>
      <c r="CL308" s="132"/>
      <c r="CM308" s="132"/>
      <c r="CN308" s="132"/>
      <c r="CO308" s="132"/>
      <c r="CP308" s="132"/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2"/>
      <c r="DE308" s="132"/>
      <c r="DF308" s="132"/>
      <c r="DG308" s="132"/>
    </row>
    <row r="309" spans="4:111" ht="15">
      <c r="D309" s="132"/>
      <c r="E309" s="132"/>
      <c r="F309" s="133"/>
      <c r="G309" s="132"/>
      <c r="I309" s="133"/>
      <c r="J309" s="132"/>
      <c r="L309" s="133"/>
      <c r="M309" s="132"/>
      <c r="O309" s="133"/>
      <c r="P309" s="132"/>
      <c r="R309" s="133"/>
      <c r="S309" s="132"/>
      <c r="T309" s="132"/>
      <c r="U309" s="133"/>
      <c r="V309" s="132"/>
      <c r="W309" s="132"/>
      <c r="X309" s="133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</row>
    <row r="310" spans="4:111" ht="15">
      <c r="D310" s="132"/>
      <c r="E310" s="132"/>
      <c r="F310" s="133"/>
      <c r="G310" s="132"/>
      <c r="I310" s="133"/>
      <c r="J310" s="132"/>
      <c r="L310" s="133"/>
      <c r="M310" s="132"/>
      <c r="O310" s="133"/>
      <c r="P310" s="132"/>
      <c r="R310" s="133"/>
      <c r="S310" s="132"/>
      <c r="T310" s="132"/>
      <c r="U310" s="133"/>
      <c r="V310" s="132"/>
      <c r="W310" s="132"/>
      <c r="X310" s="133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  <c r="CJ310" s="132"/>
      <c r="CK310" s="132"/>
      <c r="CL310" s="132"/>
      <c r="CM310" s="132"/>
      <c r="CN310" s="132"/>
      <c r="CO310" s="132"/>
      <c r="CP310" s="132"/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2"/>
      <c r="DF310" s="132"/>
      <c r="DG310" s="132"/>
    </row>
    <row r="311" spans="4:111" ht="15">
      <c r="D311" s="132"/>
      <c r="E311" s="132"/>
      <c r="F311" s="133"/>
      <c r="G311" s="132"/>
      <c r="I311" s="133"/>
      <c r="J311" s="132"/>
      <c r="L311" s="133"/>
      <c r="M311" s="132"/>
      <c r="O311" s="133"/>
      <c r="P311" s="132"/>
      <c r="R311" s="133"/>
      <c r="S311" s="132"/>
      <c r="T311" s="132"/>
      <c r="U311" s="133"/>
      <c r="V311" s="132"/>
      <c r="W311" s="132"/>
      <c r="X311" s="133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2"/>
      <c r="DF311" s="132"/>
      <c r="DG311" s="132"/>
    </row>
    <row r="312" spans="4:111" ht="15">
      <c r="D312" s="132"/>
      <c r="E312" s="132"/>
      <c r="F312" s="133"/>
      <c r="G312" s="132"/>
      <c r="I312" s="133"/>
      <c r="J312" s="132"/>
      <c r="L312" s="133"/>
      <c r="M312" s="132"/>
      <c r="O312" s="133"/>
      <c r="P312" s="132"/>
      <c r="R312" s="133"/>
      <c r="S312" s="132"/>
      <c r="T312" s="132"/>
      <c r="U312" s="133"/>
      <c r="V312" s="132"/>
      <c r="W312" s="132"/>
      <c r="X312" s="133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2"/>
      <c r="DF312" s="132"/>
      <c r="DG312" s="132"/>
    </row>
    <row r="313" spans="4:111" ht="15">
      <c r="D313" s="132"/>
      <c r="E313" s="132"/>
      <c r="F313" s="133"/>
      <c r="G313" s="132"/>
      <c r="I313" s="133"/>
      <c r="J313" s="132"/>
      <c r="L313" s="133"/>
      <c r="M313" s="132"/>
      <c r="O313" s="133"/>
      <c r="P313" s="132"/>
      <c r="R313" s="133"/>
      <c r="S313" s="132"/>
      <c r="T313" s="132"/>
      <c r="U313" s="133"/>
      <c r="V313" s="132"/>
      <c r="W313" s="132"/>
      <c r="X313" s="133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  <c r="CJ313" s="132"/>
      <c r="CK313" s="132"/>
      <c r="CL313" s="132"/>
      <c r="CM313" s="132"/>
      <c r="CN313" s="132"/>
      <c r="CO313" s="132"/>
      <c r="CP313" s="132"/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2"/>
      <c r="DF313" s="132"/>
      <c r="DG313" s="132"/>
    </row>
    <row r="314" spans="4:111" ht="15">
      <c r="D314" s="132"/>
      <c r="E314" s="132"/>
      <c r="F314" s="133"/>
      <c r="G314" s="132"/>
      <c r="I314" s="133"/>
      <c r="J314" s="132"/>
      <c r="L314" s="133"/>
      <c r="M314" s="132"/>
      <c r="O314" s="133"/>
      <c r="P314" s="132"/>
      <c r="R314" s="133"/>
      <c r="S314" s="132"/>
      <c r="T314" s="132"/>
      <c r="U314" s="133"/>
      <c r="V314" s="132"/>
      <c r="W314" s="132"/>
      <c r="X314" s="133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2"/>
      <c r="DF314" s="132"/>
      <c r="DG314" s="132"/>
    </row>
    <row r="315" spans="4:111" ht="15">
      <c r="D315" s="132"/>
      <c r="E315" s="132"/>
      <c r="F315" s="133"/>
      <c r="G315" s="132"/>
      <c r="I315" s="133"/>
      <c r="J315" s="132"/>
      <c r="L315" s="133"/>
      <c r="M315" s="132"/>
      <c r="O315" s="133"/>
      <c r="P315" s="132"/>
      <c r="R315" s="133"/>
      <c r="S315" s="132"/>
      <c r="T315" s="132"/>
      <c r="U315" s="133"/>
      <c r="V315" s="132"/>
      <c r="W315" s="132"/>
      <c r="X315" s="133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2"/>
      <c r="DF315" s="132"/>
      <c r="DG315" s="132"/>
    </row>
    <row r="316" spans="4:111" ht="15">
      <c r="D316" s="132"/>
      <c r="E316" s="132"/>
      <c r="F316" s="133"/>
      <c r="G316" s="132"/>
      <c r="I316" s="133"/>
      <c r="J316" s="132"/>
      <c r="L316" s="133"/>
      <c r="M316" s="132"/>
      <c r="O316" s="133"/>
      <c r="P316" s="132"/>
      <c r="R316" s="133"/>
      <c r="S316" s="132"/>
      <c r="T316" s="132"/>
      <c r="U316" s="133"/>
      <c r="V316" s="132"/>
      <c r="W316" s="132"/>
      <c r="X316" s="133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2"/>
      <c r="DF316" s="132"/>
      <c r="DG316" s="132"/>
    </row>
    <row r="317" spans="4:111" ht="15">
      <c r="D317" s="132"/>
      <c r="E317" s="132"/>
      <c r="F317" s="133"/>
      <c r="G317" s="132"/>
      <c r="I317" s="133"/>
      <c r="J317" s="132"/>
      <c r="L317" s="133"/>
      <c r="M317" s="132"/>
      <c r="O317" s="133"/>
      <c r="P317" s="132"/>
      <c r="R317" s="133"/>
      <c r="S317" s="132"/>
      <c r="T317" s="132"/>
      <c r="U317" s="133"/>
      <c r="V317" s="132"/>
      <c r="W317" s="132"/>
      <c r="X317" s="133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  <c r="CJ317" s="132"/>
      <c r="CK317" s="132"/>
      <c r="CL317" s="132"/>
      <c r="CM317" s="132"/>
      <c r="CN317" s="132"/>
      <c r="CO317" s="132"/>
      <c r="CP317" s="132"/>
      <c r="CQ317" s="132"/>
      <c r="CR317" s="132"/>
      <c r="CS317" s="132"/>
      <c r="CT317" s="132"/>
      <c r="CU317" s="132"/>
      <c r="CV317" s="132"/>
      <c r="CW317" s="132"/>
      <c r="CX317" s="132"/>
      <c r="CY317" s="132"/>
      <c r="CZ317" s="132"/>
      <c r="DA317" s="132"/>
      <c r="DB317" s="132"/>
      <c r="DC317" s="132"/>
      <c r="DD317" s="132"/>
      <c r="DE317" s="132"/>
      <c r="DF317" s="132"/>
      <c r="DG317" s="132"/>
    </row>
    <row r="318" spans="4:111" ht="15">
      <c r="D318" s="132"/>
      <c r="E318" s="132"/>
      <c r="F318" s="133"/>
      <c r="G318" s="132"/>
      <c r="I318" s="133"/>
      <c r="J318" s="132"/>
      <c r="L318" s="133"/>
      <c r="M318" s="132"/>
      <c r="O318" s="133"/>
      <c r="P318" s="132"/>
      <c r="R318" s="133"/>
      <c r="S318" s="132"/>
      <c r="T318" s="132"/>
      <c r="U318" s="133"/>
      <c r="V318" s="132"/>
      <c r="W318" s="132"/>
      <c r="X318" s="133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2"/>
      <c r="DF318" s="132"/>
      <c r="DG318" s="132"/>
    </row>
    <row r="319" spans="4:111" ht="15">
      <c r="D319" s="132"/>
      <c r="E319" s="132"/>
      <c r="F319" s="133"/>
      <c r="G319" s="132"/>
      <c r="I319" s="133"/>
      <c r="J319" s="132"/>
      <c r="L319" s="133"/>
      <c r="M319" s="132"/>
      <c r="O319" s="133"/>
      <c r="P319" s="132"/>
      <c r="R319" s="133"/>
      <c r="S319" s="132"/>
      <c r="T319" s="132"/>
      <c r="U319" s="133"/>
      <c r="V319" s="132"/>
      <c r="W319" s="132"/>
      <c r="X319" s="133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2"/>
      <c r="DF319" s="132"/>
      <c r="DG319" s="132"/>
    </row>
    <row r="320" spans="4:111" ht="15">
      <c r="D320" s="132"/>
      <c r="E320" s="132"/>
      <c r="F320" s="133"/>
      <c r="G320" s="132"/>
      <c r="I320" s="133"/>
      <c r="J320" s="132"/>
      <c r="L320" s="133"/>
      <c r="M320" s="132"/>
      <c r="O320" s="133"/>
      <c r="P320" s="132"/>
      <c r="R320" s="133"/>
      <c r="S320" s="132"/>
      <c r="T320" s="132"/>
      <c r="U320" s="133"/>
      <c r="V320" s="132"/>
      <c r="W320" s="132"/>
      <c r="X320" s="133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  <c r="CJ320" s="132"/>
      <c r="CK320" s="132"/>
      <c r="CL320" s="132"/>
      <c r="CM320" s="132"/>
      <c r="CN320" s="132"/>
      <c r="CO320" s="132"/>
      <c r="CP320" s="132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2"/>
      <c r="DF320" s="132"/>
      <c r="DG320" s="132"/>
    </row>
    <row r="321" spans="4:111" ht="15">
      <c r="D321" s="132"/>
      <c r="E321" s="132"/>
      <c r="F321" s="133"/>
      <c r="G321" s="132"/>
      <c r="I321" s="133"/>
      <c r="J321" s="132"/>
      <c r="L321" s="133"/>
      <c r="M321" s="132"/>
      <c r="O321" s="133"/>
      <c r="P321" s="132"/>
      <c r="R321" s="133"/>
      <c r="S321" s="132"/>
      <c r="T321" s="132"/>
      <c r="U321" s="133"/>
      <c r="V321" s="132"/>
      <c r="W321" s="132"/>
      <c r="X321" s="133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  <c r="CJ321" s="132"/>
      <c r="CK321" s="132"/>
      <c r="CL321" s="132"/>
      <c r="CM321" s="132"/>
      <c r="CN321" s="132"/>
      <c r="CO321" s="132"/>
      <c r="CP321" s="132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2"/>
      <c r="DF321" s="132"/>
      <c r="DG321" s="132"/>
    </row>
    <row r="322" spans="4:111" ht="15">
      <c r="D322" s="132"/>
      <c r="E322" s="132"/>
      <c r="F322" s="133"/>
      <c r="G322" s="132"/>
      <c r="I322" s="133"/>
      <c r="J322" s="132"/>
      <c r="L322" s="133"/>
      <c r="M322" s="132"/>
      <c r="O322" s="133"/>
      <c r="P322" s="132"/>
      <c r="R322" s="133"/>
      <c r="S322" s="132"/>
      <c r="T322" s="132"/>
      <c r="U322" s="133"/>
      <c r="V322" s="132"/>
      <c r="W322" s="132"/>
      <c r="X322" s="133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  <c r="CJ322" s="132"/>
      <c r="CK322" s="132"/>
      <c r="CL322" s="132"/>
      <c r="CM322" s="132"/>
      <c r="CN322" s="132"/>
      <c r="CO322" s="132"/>
      <c r="CP322" s="132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  <c r="DA322" s="132"/>
      <c r="DB322" s="132"/>
      <c r="DC322" s="132"/>
      <c r="DD322" s="132"/>
      <c r="DE322" s="132"/>
      <c r="DF322" s="132"/>
      <c r="DG322" s="132"/>
    </row>
    <row r="323" spans="4:111" ht="15">
      <c r="D323" s="132"/>
      <c r="E323" s="132"/>
      <c r="F323" s="133"/>
      <c r="G323" s="132"/>
      <c r="I323" s="133"/>
      <c r="J323" s="132"/>
      <c r="L323" s="133"/>
      <c r="M323" s="132"/>
      <c r="O323" s="133"/>
      <c r="P323" s="132"/>
      <c r="R323" s="133"/>
      <c r="S323" s="132"/>
      <c r="T323" s="132"/>
      <c r="U323" s="133"/>
      <c r="V323" s="132"/>
      <c r="W323" s="132"/>
      <c r="X323" s="133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2"/>
      <c r="CP323" s="132"/>
      <c r="CQ323" s="132"/>
      <c r="CR323" s="132"/>
      <c r="CS323" s="132"/>
      <c r="CT323" s="132"/>
      <c r="CU323" s="132"/>
      <c r="CV323" s="132"/>
      <c r="CW323" s="132"/>
      <c r="CX323" s="132"/>
      <c r="CY323" s="132"/>
      <c r="CZ323" s="132"/>
      <c r="DA323" s="132"/>
      <c r="DB323" s="132"/>
      <c r="DC323" s="132"/>
      <c r="DD323" s="132"/>
      <c r="DE323" s="132"/>
      <c r="DF323" s="132"/>
      <c r="DG323" s="132"/>
    </row>
    <row r="324" spans="4:111" ht="15">
      <c r="D324" s="132"/>
      <c r="E324" s="132"/>
      <c r="F324" s="133"/>
      <c r="G324" s="132"/>
      <c r="I324" s="133"/>
      <c r="J324" s="132"/>
      <c r="L324" s="133"/>
      <c r="M324" s="132"/>
      <c r="O324" s="133"/>
      <c r="P324" s="132"/>
      <c r="R324" s="133"/>
      <c r="S324" s="132"/>
      <c r="T324" s="132"/>
      <c r="U324" s="133"/>
      <c r="V324" s="132"/>
      <c r="W324" s="132"/>
      <c r="X324" s="133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2"/>
      <c r="CP324" s="132"/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2"/>
      <c r="DE324" s="132"/>
      <c r="DF324" s="132"/>
      <c r="DG324" s="132"/>
    </row>
    <row r="325" spans="4:111" ht="15">
      <c r="D325" s="132"/>
      <c r="E325" s="132"/>
      <c r="F325" s="133"/>
      <c r="G325" s="132"/>
      <c r="I325" s="133"/>
      <c r="J325" s="132"/>
      <c r="L325" s="133"/>
      <c r="M325" s="132"/>
      <c r="O325" s="133"/>
      <c r="P325" s="132"/>
      <c r="R325" s="133"/>
      <c r="S325" s="132"/>
      <c r="T325" s="132"/>
      <c r="U325" s="133"/>
      <c r="V325" s="132"/>
      <c r="W325" s="132"/>
      <c r="X325" s="133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  <c r="CA325" s="132"/>
      <c r="CB325" s="132"/>
      <c r="CC325" s="132"/>
      <c r="CD325" s="132"/>
      <c r="CE325" s="132"/>
      <c r="CF325" s="132"/>
      <c r="CG325" s="132"/>
      <c r="CH325" s="132"/>
      <c r="CI325" s="132"/>
      <c r="CJ325" s="132"/>
      <c r="CK325" s="132"/>
      <c r="CL325" s="132"/>
      <c r="CM325" s="132"/>
      <c r="CN325" s="132"/>
      <c r="CO325" s="132"/>
      <c r="CP325" s="132"/>
      <c r="CQ325" s="132"/>
      <c r="CR325" s="132"/>
      <c r="CS325" s="132"/>
      <c r="CT325" s="132"/>
      <c r="CU325" s="132"/>
      <c r="CV325" s="132"/>
      <c r="CW325" s="132"/>
      <c r="CX325" s="132"/>
      <c r="CY325" s="132"/>
      <c r="CZ325" s="132"/>
      <c r="DA325" s="132"/>
      <c r="DB325" s="132"/>
      <c r="DC325" s="132"/>
      <c r="DD325" s="132"/>
      <c r="DE325" s="132"/>
      <c r="DF325" s="132"/>
      <c r="DG325" s="132"/>
    </row>
    <row r="326" spans="4:111" ht="15">
      <c r="D326" s="132"/>
      <c r="E326" s="132"/>
      <c r="F326" s="133"/>
      <c r="G326" s="132"/>
      <c r="I326" s="133"/>
      <c r="J326" s="132"/>
      <c r="L326" s="133"/>
      <c r="M326" s="132"/>
      <c r="O326" s="133"/>
      <c r="P326" s="132"/>
      <c r="R326" s="133"/>
      <c r="S326" s="132"/>
      <c r="T326" s="132"/>
      <c r="U326" s="133"/>
      <c r="V326" s="132"/>
      <c r="W326" s="132"/>
      <c r="X326" s="133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  <c r="CH326" s="132"/>
      <c r="CI326" s="132"/>
      <c r="CJ326" s="132"/>
      <c r="CK326" s="132"/>
      <c r="CL326" s="132"/>
      <c r="CM326" s="132"/>
      <c r="CN326" s="132"/>
      <c r="CO326" s="132"/>
      <c r="CP326" s="132"/>
      <c r="CQ326" s="132"/>
      <c r="CR326" s="132"/>
      <c r="CS326" s="132"/>
      <c r="CT326" s="132"/>
      <c r="CU326" s="132"/>
      <c r="CV326" s="132"/>
      <c r="CW326" s="132"/>
      <c r="CX326" s="132"/>
      <c r="CY326" s="132"/>
      <c r="CZ326" s="132"/>
      <c r="DA326" s="132"/>
      <c r="DB326" s="132"/>
      <c r="DC326" s="132"/>
      <c r="DD326" s="132"/>
      <c r="DE326" s="132"/>
      <c r="DF326" s="132"/>
      <c r="DG326" s="132"/>
    </row>
    <row r="327" spans="4:111" ht="15">
      <c r="D327" s="132"/>
      <c r="E327" s="132"/>
      <c r="F327" s="133"/>
      <c r="G327" s="132"/>
      <c r="I327" s="133"/>
      <c r="J327" s="132"/>
      <c r="L327" s="133"/>
      <c r="M327" s="132"/>
      <c r="O327" s="133"/>
      <c r="P327" s="132"/>
      <c r="R327" s="133"/>
      <c r="S327" s="132"/>
      <c r="T327" s="132"/>
      <c r="U327" s="133"/>
      <c r="V327" s="132"/>
      <c r="W327" s="132"/>
      <c r="X327" s="133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  <c r="CJ327" s="132"/>
      <c r="CK327" s="132"/>
      <c r="CL327" s="132"/>
      <c r="CM327" s="132"/>
      <c r="CN327" s="132"/>
      <c r="CO327" s="132"/>
      <c r="CP327" s="132"/>
      <c r="CQ327" s="132"/>
      <c r="CR327" s="132"/>
      <c r="CS327" s="132"/>
      <c r="CT327" s="132"/>
      <c r="CU327" s="132"/>
      <c r="CV327" s="132"/>
      <c r="CW327" s="132"/>
      <c r="CX327" s="132"/>
      <c r="CY327" s="132"/>
      <c r="CZ327" s="132"/>
      <c r="DA327" s="132"/>
      <c r="DB327" s="132"/>
      <c r="DC327" s="132"/>
      <c r="DD327" s="132"/>
      <c r="DE327" s="132"/>
      <c r="DF327" s="132"/>
      <c r="DG327" s="132"/>
    </row>
    <row r="328" spans="4:111" ht="15">
      <c r="D328" s="132"/>
      <c r="E328" s="132"/>
      <c r="F328" s="133"/>
      <c r="G328" s="132"/>
      <c r="I328" s="133"/>
      <c r="J328" s="132"/>
      <c r="L328" s="133"/>
      <c r="M328" s="132"/>
      <c r="O328" s="133"/>
      <c r="P328" s="132"/>
      <c r="R328" s="133"/>
      <c r="S328" s="132"/>
      <c r="T328" s="132"/>
      <c r="U328" s="133"/>
      <c r="V328" s="132"/>
      <c r="W328" s="132"/>
      <c r="X328" s="133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  <c r="CJ328" s="132"/>
      <c r="CK328" s="132"/>
      <c r="CL328" s="132"/>
      <c r="CM328" s="132"/>
      <c r="CN328" s="132"/>
      <c r="CO328" s="132"/>
      <c r="CP328" s="132"/>
      <c r="CQ328" s="132"/>
      <c r="CR328" s="132"/>
      <c r="CS328" s="132"/>
      <c r="CT328" s="132"/>
      <c r="CU328" s="132"/>
      <c r="CV328" s="132"/>
      <c r="CW328" s="132"/>
      <c r="CX328" s="132"/>
      <c r="CY328" s="132"/>
      <c r="CZ328" s="132"/>
      <c r="DA328" s="132"/>
      <c r="DB328" s="132"/>
      <c r="DC328" s="132"/>
      <c r="DD328" s="132"/>
      <c r="DE328" s="132"/>
      <c r="DF328" s="132"/>
      <c r="DG328" s="132"/>
    </row>
    <row r="329" spans="4:111" ht="15">
      <c r="D329" s="132"/>
      <c r="E329" s="132"/>
      <c r="F329" s="133"/>
      <c r="G329" s="132"/>
      <c r="I329" s="133"/>
      <c r="J329" s="132"/>
      <c r="L329" s="133"/>
      <c r="M329" s="132"/>
      <c r="O329" s="133"/>
      <c r="P329" s="132"/>
      <c r="R329" s="133"/>
      <c r="S329" s="132"/>
      <c r="T329" s="132"/>
      <c r="U329" s="133"/>
      <c r="V329" s="132"/>
      <c r="W329" s="132"/>
      <c r="X329" s="133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  <c r="DA329" s="132"/>
      <c r="DB329" s="132"/>
      <c r="DC329" s="132"/>
      <c r="DD329" s="132"/>
      <c r="DE329" s="132"/>
      <c r="DF329" s="132"/>
      <c r="DG329" s="132"/>
    </row>
    <row r="330" spans="4:111" ht="15">
      <c r="D330" s="132"/>
      <c r="E330" s="132"/>
      <c r="F330" s="133"/>
      <c r="G330" s="132"/>
      <c r="I330" s="133"/>
      <c r="J330" s="132"/>
      <c r="L330" s="133"/>
      <c r="M330" s="132"/>
      <c r="O330" s="133"/>
      <c r="P330" s="132"/>
      <c r="R330" s="133"/>
      <c r="S330" s="132"/>
      <c r="T330" s="132"/>
      <c r="U330" s="133"/>
      <c r="V330" s="132"/>
      <c r="W330" s="132"/>
      <c r="X330" s="133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132"/>
      <c r="CP330" s="132"/>
      <c r="CQ330" s="132"/>
      <c r="CR330" s="132"/>
      <c r="CS330" s="132"/>
      <c r="CT330" s="132"/>
      <c r="CU330" s="132"/>
      <c r="CV330" s="132"/>
      <c r="CW330" s="132"/>
      <c r="CX330" s="132"/>
      <c r="CY330" s="132"/>
      <c r="CZ330" s="132"/>
      <c r="DA330" s="132"/>
      <c r="DB330" s="132"/>
      <c r="DC330" s="132"/>
      <c r="DD330" s="132"/>
      <c r="DE330" s="132"/>
      <c r="DF330" s="132"/>
      <c r="DG330" s="132"/>
    </row>
    <row r="331" spans="4:111" ht="15">
      <c r="D331" s="132"/>
      <c r="E331" s="132"/>
      <c r="F331" s="133"/>
      <c r="G331" s="132"/>
      <c r="I331" s="133"/>
      <c r="J331" s="132"/>
      <c r="L331" s="133"/>
      <c r="M331" s="132"/>
      <c r="O331" s="133"/>
      <c r="P331" s="132"/>
      <c r="R331" s="133"/>
      <c r="S331" s="132"/>
      <c r="T331" s="132"/>
      <c r="U331" s="133"/>
      <c r="V331" s="132"/>
      <c r="W331" s="132"/>
      <c r="X331" s="133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2"/>
      <c r="DF331" s="132"/>
      <c r="DG331" s="132"/>
    </row>
    <row r="332" spans="4:111" ht="15">
      <c r="D332" s="132"/>
      <c r="E332" s="132"/>
      <c r="F332" s="133"/>
      <c r="G332" s="132"/>
      <c r="I332" s="133"/>
      <c r="J332" s="132"/>
      <c r="L332" s="133"/>
      <c r="M332" s="132"/>
      <c r="O332" s="133"/>
      <c r="P332" s="132"/>
      <c r="R332" s="133"/>
      <c r="S332" s="132"/>
      <c r="T332" s="132"/>
      <c r="U332" s="133"/>
      <c r="V332" s="132"/>
      <c r="W332" s="132"/>
      <c r="X332" s="133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2"/>
      <c r="DF332" s="132"/>
      <c r="DG332" s="132"/>
    </row>
    <row r="333" spans="4:111" ht="15">
      <c r="D333" s="132"/>
      <c r="E333" s="132"/>
      <c r="F333" s="133"/>
      <c r="G333" s="132"/>
      <c r="I333" s="133"/>
      <c r="J333" s="132"/>
      <c r="L333" s="133"/>
      <c r="M333" s="132"/>
      <c r="O333" s="133"/>
      <c r="P333" s="132"/>
      <c r="R333" s="133"/>
      <c r="S333" s="132"/>
      <c r="T333" s="132"/>
      <c r="U333" s="133"/>
      <c r="V333" s="132"/>
      <c r="W333" s="132"/>
      <c r="X333" s="133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  <c r="CA333" s="132"/>
      <c r="CB333" s="132"/>
      <c r="CC333" s="132"/>
      <c r="CD333" s="132"/>
      <c r="CE333" s="132"/>
      <c r="CF333" s="132"/>
      <c r="CG333" s="132"/>
      <c r="CH333" s="132"/>
      <c r="CI333" s="132"/>
      <c r="CJ333" s="132"/>
      <c r="CK333" s="132"/>
      <c r="CL333" s="132"/>
      <c r="CM333" s="132"/>
      <c r="CN333" s="132"/>
      <c r="CO333" s="132"/>
      <c r="CP333" s="132"/>
      <c r="CQ333" s="132"/>
      <c r="CR333" s="132"/>
      <c r="CS333" s="132"/>
      <c r="CT333" s="132"/>
      <c r="CU333" s="132"/>
      <c r="CV333" s="132"/>
      <c r="CW333" s="132"/>
      <c r="CX333" s="132"/>
      <c r="CY333" s="132"/>
      <c r="CZ333" s="132"/>
      <c r="DA333" s="132"/>
      <c r="DB333" s="132"/>
      <c r="DC333" s="132"/>
      <c r="DD333" s="132"/>
      <c r="DE333" s="132"/>
      <c r="DF333" s="132"/>
      <c r="DG333" s="132"/>
    </row>
    <row r="334" spans="4:111" ht="15">
      <c r="D334" s="132"/>
      <c r="E334" s="132"/>
      <c r="F334" s="133"/>
      <c r="G334" s="132"/>
      <c r="I334" s="133"/>
      <c r="J334" s="132"/>
      <c r="L334" s="133"/>
      <c r="M334" s="132"/>
      <c r="O334" s="133"/>
      <c r="P334" s="132"/>
      <c r="R334" s="133"/>
      <c r="S334" s="132"/>
      <c r="T334" s="132"/>
      <c r="U334" s="133"/>
      <c r="V334" s="132"/>
      <c r="W334" s="132"/>
      <c r="X334" s="133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/>
      <c r="CD334" s="132"/>
      <c r="CE334" s="132"/>
      <c r="CF334" s="132"/>
      <c r="CG334" s="132"/>
      <c r="CH334" s="132"/>
      <c r="CI334" s="132"/>
      <c r="CJ334" s="132"/>
      <c r="CK334" s="132"/>
      <c r="CL334" s="132"/>
      <c r="CM334" s="132"/>
      <c r="CN334" s="132"/>
      <c r="CO334" s="132"/>
      <c r="CP334" s="132"/>
      <c r="CQ334" s="132"/>
      <c r="CR334" s="132"/>
      <c r="CS334" s="132"/>
      <c r="CT334" s="132"/>
      <c r="CU334" s="132"/>
      <c r="CV334" s="132"/>
      <c r="CW334" s="132"/>
      <c r="CX334" s="132"/>
      <c r="CY334" s="132"/>
      <c r="CZ334" s="132"/>
      <c r="DA334" s="132"/>
      <c r="DB334" s="132"/>
      <c r="DC334" s="132"/>
      <c r="DD334" s="132"/>
      <c r="DE334" s="132"/>
      <c r="DF334" s="132"/>
      <c r="DG334" s="132"/>
    </row>
    <row r="335" spans="4:111" ht="15">
      <c r="D335" s="132"/>
      <c r="E335" s="132"/>
      <c r="F335" s="133"/>
      <c r="G335" s="132"/>
      <c r="I335" s="133"/>
      <c r="J335" s="132"/>
      <c r="L335" s="133"/>
      <c r="M335" s="132"/>
      <c r="O335" s="133"/>
      <c r="P335" s="132"/>
      <c r="R335" s="133"/>
      <c r="S335" s="132"/>
      <c r="T335" s="132"/>
      <c r="U335" s="133"/>
      <c r="V335" s="132"/>
      <c r="W335" s="132"/>
      <c r="X335" s="133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  <c r="CJ335" s="132"/>
      <c r="CK335" s="132"/>
      <c r="CL335" s="132"/>
      <c r="CM335" s="132"/>
      <c r="CN335" s="132"/>
      <c r="CO335" s="132"/>
      <c r="CP335" s="132"/>
      <c r="CQ335" s="132"/>
      <c r="CR335" s="132"/>
      <c r="CS335" s="132"/>
      <c r="CT335" s="132"/>
      <c r="CU335" s="132"/>
      <c r="CV335" s="132"/>
      <c r="CW335" s="132"/>
      <c r="CX335" s="132"/>
      <c r="CY335" s="132"/>
      <c r="CZ335" s="132"/>
      <c r="DA335" s="132"/>
      <c r="DB335" s="132"/>
      <c r="DC335" s="132"/>
      <c r="DD335" s="132"/>
      <c r="DE335" s="132"/>
      <c r="DF335" s="132"/>
      <c r="DG335" s="132"/>
    </row>
    <row r="336" spans="4:111" ht="15">
      <c r="D336" s="132"/>
      <c r="E336" s="132"/>
      <c r="F336" s="133"/>
      <c r="G336" s="132"/>
      <c r="I336" s="133"/>
      <c r="J336" s="132"/>
      <c r="L336" s="133"/>
      <c r="M336" s="132"/>
      <c r="O336" s="133"/>
      <c r="P336" s="132"/>
      <c r="R336" s="133"/>
      <c r="S336" s="132"/>
      <c r="T336" s="132"/>
      <c r="U336" s="133"/>
      <c r="V336" s="132"/>
      <c r="W336" s="132"/>
      <c r="X336" s="133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  <c r="CH336" s="132"/>
      <c r="CI336" s="132"/>
      <c r="CJ336" s="132"/>
      <c r="CK336" s="132"/>
      <c r="CL336" s="132"/>
      <c r="CM336" s="132"/>
      <c r="CN336" s="132"/>
      <c r="CO336" s="132"/>
      <c r="CP336" s="132"/>
      <c r="CQ336" s="132"/>
      <c r="CR336" s="132"/>
      <c r="CS336" s="132"/>
      <c r="CT336" s="132"/>
      <c r="CU336" s="132"/>
      <c r="CV336" s="132"/>
      <c r="CW336" s="132"/>
      <c r="CX336" s="132"/>
      <c r="CY336" s="132"/>
      <c r="CZ336" s="132"/>
      <c r="DA336" s="132"/>
      <c r="DB336" s="132"/>
      <c r="DC336" s="132"/>
      <c r="DD336" s="132"/>
      <c r="DE336" s="132"/>
      <c r="DF336" s="132"/>
      <c r="DG336" s="132"/>
    </row>
    <row r="337" spans="4:111" ht="15">
      <c r="D337" s="132"/>
      <c r="E337" s="132"/>
      <c r="F337" s="133"/>
      <c r="G337" s="132"/>
      <c r="I337" s="133"/>
      <c r="J337" s="132"/>
      <c r="L337" s="133"/>
      <c r="M337" s="132"/>
      <c r="O337" s="133"/>
      <c r="P337" s="132"/>
      <c r="R337" s="133"/>
      <c r="S337" s="132"/>
      <c r="T337" s="132"/>
      <c r="U337" s="133"/>
      <c r="V337" s="132"/>
      <c r="W337" s="132"/>
      <c r="X337" s="133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  <c r="CH337" s="132"/>
      <c r="CI337" s="132"/>
      <c r="CJ337" s="132"/>
      <c r="CK337" s="132"/>
      <c r="CL337" s="132"/>
      <c r="CM337" s="132"/>
      <c r="CN337" s="132"/>
      <c r="CO337" s="132"/>
      <c r="CP337" s="132"/>
      <c r="CQ337" s="132"/>
      <c r="CR337" s="132"/>
      <c r="CS337" s="132"/>
      <c r="CT337" s="132"/>
      <c r="CU337" s="132"/>
      <c r="CV337" s="132"/>
      <c r="CW337" s="132"/>
      <c r="CX337" s="132"/>
      <c r="CY337" s="132"/>
      <c r="CZ337" s="132"/>
      <c r="DA337" s="132"/>
      <c r="DB337" s="132"/>
      <c r="DC337" s="132"/>
      <c r="DD337" s="132"/>
      <c r="DE337" s="132"/>
      <c r="DF337" s="132"/>
      <c r="DG337" s="132"/>
    </row>
    <row r="338" spans="4:111" ht="15">
      <c r="D338" s="132"/>
      <c r="E338" s="132"/>
      <c r="F338" s="133"/>
      <c r="G338" s="132"/>
      <c r="I338" s="133"/>
      <c r="J338" s="132"/>
      <c r="L338" s="133"/>
      <c r="M338" s="132"/>
      <c r="O338" s="133"/>
      <c r="P338" s="132"/>
      <c r="R338" s="133"/>
      <c r="S338" s="132"/>
      <c r="T338" s="132"/>
      <c r="U338" s="133"/>
      <c r="V338" s="132"/>
      <c r="W338" s="132"/>
      <c r="X338" s="133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  <c r="CJ338" s="132"/>
      <c r="CK338" s="132"/>
      <c r="CL338" s="132"/>
      <c r="CM338" s="132"/>
      <c r="CN338" s="132"/>
      <c r="CO338" s="132"/>
      <c r="CP338" s="132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  <c r="DA338" s="132"/>
      <c r="DB338" s="132"/>
      <c r="DC338" s="132"/>
      <c r="DD338" s="132"/>
      <c r="DE338" s="132"/>
      <c r="DF338" s="132"/>
      <c r="DG338" s="132"/>
    </row>
    <row r="339" spans="4:111" ht="15">
      <c r="D339" s="132"/>
      <c r="E339" s="132"/>
      <c r="F339" s="133"/>
      <c r="G339" s="132"/>
      <c r="I339" s="133"/>
      <c r="J339" s="132"/>
      <c r="L339" s="133"/>
      <c r="M339" s="132"/>
      <c r="O339" s="133"/>
      <c r="P339" s="132"/>
      <c r="R339" s="133"/>
      <c r="S339" s="132"/>
      <c r="T339" s="132"/>
      <c r="U339" s="133"/>
      <c r="V339" s="132"/>
      <c r="W339" s="132"/>
      <c r="X339" s="133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  <c r="DA339" s="132"/>
      <c r="DB339" s="132"/>
      <c r="DC339" s="132"/>
      <c r="DD339" s="132"/>
      <c r="DE339" s="132"/>
      <c r="DF339" s="132"/>
      <c r="DG339" s="132"/>
    </row>
    <row r="340" spans="4:111" ht="15">
      <c r="D340" s="132"/>
      <c r="E340" s="132"/>
      <c r="F340" s="133"/>
      <c r="G340" s="132"/>
      <c r="I340" s="133"/>
      <c r="J340" s="132"/>
      <c r="L340" s="133"/>
      <c r="M340" s="132"/>
      <c r="O340" s="133"/>
      <c r="P340" s="132"/>
      <c r="R340" s="133"/>
      <c r="S340" s="132"/>
      <c r="T340" s="132"/>
      <c r="U340" s="133"/>
      <c r="V340" s="132"/>
      <c r="W340" s="132"/>
      <c r="X340" s="133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  <c r="CH340" s="132"/>
      <c r="CI340" s="132"/>
      <c r="CJ340" s="132"/>
      <c r="CK340" s="132"/>
      <c r="CL340" s="132"/>
      <c r="CM340" s="132"/>
      <c r="CN340" s="132"/>
      <c r="CO340" s="132"/>
      <c r="CP340" s="132"/>
      <c r="CQ340" s="132"/>
      <c r="CR340" s="132"/>
      <c r="CS340" s="132"/>
      <c r="CT340" s="132"/>
      <c r="CU340" s="132"/>
      <c r="CV340" s="132"/>
      <c r="CW340" s="132"/>
      <c r="CX340" s="132"/>
      <c r="CY340" s="132"/>
      <c r="CZ340" s="132"/>
      <c r="DA340" s="132"/>
      <c r="DB340" s="132"/>
      <c r="DC340" s="132"/>
      <c r="DD340" s="132"/>
      <c r="DE340" s="132"/>
      <c r="DF340" s="132"/>
      <c r="DG340" s="132"/>
    </row>
    <row r="341" spans="4:111" ht="15">
      <c r="D341" s="132"/>
      <c r="E341" s="132"/>
      <c r="F341" s="133"/>
      <c r="G341" s="132"/>
      <c r="I341" s="133"/>
      <c r="J341" s="132"/>
      <c r="L341" s="133"/>
      <c r="M341" s="132"/>
      <c r="O341" s="133"/>
      <c r="P341" s="132"/>
      <c r="R341" s="133"/>
      <c r="S341" s="132"/>
      <c r="T341" s="132"/>
      <c r="U341" s="133"/>
      <c r="V341" s="132"/>
      <c r="W341" s="132"/>
      <c r="X341" s="133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  <c r="CJ341" s="132"/>
      <c r="CK341" s="132"/>
      <c r="CL341" s="132"/>
      <c r="CM341" s="132"/>
      <c r="CN341" s="132"/>
      <c r="CO341" s="132"/>
      <c r="CP341" s="132"/>
      <c r="CQ341" s="132"/>
      <c r="CR341" s="132"/>
      <c r="CS341" s="132"/>
      <c r="CT341" s="132"/>
      <c r="CU341" s="132"/>
      <c r="CV341" s="132"/>
      <c r="CW341" s="132"/>
      <c r="CX341" s="132"/>
      <c r="CY341" s="132"/>
      <c r="CZ341" s="132"/>
      <c r="DA341" s="132"/>
      <c r="DB341" s="132"/>
      <c r="DC341" s="132"/>
      <c r="DD341" s="132"/>
      <c r="DE341" s="132"/>
      <c r="DF341" s="132"/>
      <c r="DG341" s="132"/>
    </row>
    <row r="342" spans="4:111" ht="15">
      <c r="D342" s="132"/>
      <c r="E342" s="132"/>
      <c r="F342" s="133"/>
      <c r="G342" s="132"/>
      <c r="I342" s="133"/>
      <c r="J342" s="132"/>
      <c r="L342" s="133"/>
      <c r="M342" s="132"/>
      <c r="O342" s="133"/>
      <c r="P342" s="132"/>
      <c r="R342" s="133"/>
      <c r="S342" s="132"/>
      <c r="T342" s="132"/>
      <c r="U342" s="133"/>
      <c r="V342" s="132"/>
      <c r="W342" s="132"/>
      <c r="X342" s="133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  <c r="CU342" s="132"/>
      <c r="CV342" s="132"/>
      <c r="CW342" s="132"/>
      <c r="CX342" s="132"/>
      <c r="CY342" s="132"/>
      <c r="CZ342" s="132"/>
      <c r="DA342" s="132"/>
      <c r="DB342" s="132"/>
      <c r="DC342" s="132"/>
      <c r="DD342" s="132"/>
      <c r="DE342" s="132"/>
      <c r="DF342" s="132"/>
      <c r="DG342" s="132"/>
    </row>
    <row r="343" spans="4:111" ht="15">
      <c r="D343" s="132"/>
      <c r="E343" s="132"/>
      <c r="F343" s="133"/>
      <c r="G343" s="132"/>
      <c r="I343" s="133"/>
      <c r="J343" s="132"/>
      <c r="L343" s="133"/>
      <c r="M343" s="132"/>
      <c r="O343" s="133"/>
      <c r="P343" s="132"/>
      <c r="R343" s="133"/>
      <c r="S343" s="132"/>
      <c r="T343" s="132"/>
      <c r="U343" s="133"/>
      <c r="V343" s="132"/>
      <c r="W343" s="132"/>
      <c r="X343" s="133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  <c r="CH343" s="132"/>
      <c r="CI343" s="132"/>
      <c r="CJ343" s="132"/>
      <c r="CK343" s="132"/>
      <c r="CL343" s="132"/>
      <c r="CM343" s="132"/>
      <c r="CN343" s="132"/>
      <c r="CO343" s="132"/>
      <c r="CP343" s="132"/>
      <c r="CQ343" s="132"/>
      <c r="CR343" s="132"/>
      <c r="CS343" s="132"/>
      <c r="CT343" s="132"/>
      <c r="CU343" s="132"/>
      <c r="CV343" s="132"/>
      <c r="CW343" s="132"/>
      <c r="CX343" s="132"/>
      <c r="CY343" s="132"/>
      <c r="CZ343" s="132"/>
      <c r="DA343" s="132"/>
      <c r="DB343" s="132"/>
      <c r="DC343" s="132"/>
      <c r="DD343" s="132"/>
      <c r="DE343" s="132"/>
      <c r="DF343" s="132"/>
      <c r="DG343" s="132"/>
    </row>
    <row r="344" spans="4:111" ht="15">
      <c r="D344" s="132"/>
      <c r="E344" s="132"/>
      <c r="F344" s="133"/>
      <c r="G344" s="132"/>
      <c r="I344" s="133"/>
      <c r="J344" s="132"/>
      <c r="L344" s="133"/>
      <c r="M344" s="132"/>
      <c r="O344" s="133"/>
      <c r="P344" s="132"/>
      <c r="R344" s="133"/>
      <c r="S344" s="132"/>
      <c r="T344" s="132"/>
      <c r="U344" s="133"/>
      <c r="V344" s="132"/>
      <c r="W344" s="132"/>
      <c r="X344" s="133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  <c r="CH344" s="132"/>
      <c r="CI344" s="132"/>
      <c r="CJ344" s="132"/>
      <c r="CK344" s="132"/>
      <c r="CL344" s="132"/>
      <c r="CM344" s="132"/>
      <c r="CN344" s="132"/>
      <c r="CO344" s="132"/>
      <c r="CP344" s="132"/>
      <c r="CQ344" s="132"/>
      <c r="CR344" s="132"/>
      <c r="CS344" s="132"/>
      <c r="CT344" s="132"/>
      <c r="CU344" s="132"/>
      <c r="CV344" s="132"/>
      <c r="CW344" s="132"/>
      <c r="CX344" s="132"/>
      <c r="CY344" s="132"/>
      <c r="CZ344" s="132"/>
      <c r="DA344" s="132"/>
      <c r="DB344" s="132"/>
      <c r="DC344" s="132"/>
      <c r="DD344" s="132"/>
      <c r="DE344" s="132"/>
      <c r="DF344" s="132"/>
      <c r="DG344" s="132"/>
    </row>
    <row r="345" spans="4:111" ht="15">
      <c r="D345" s="132"/>
      <c r="E345" s="132"/>
      <c r="F345" s="133"/>
      <c r="G345" s="132"/>
      <c r="I345" s="133"/>
      <c r="J345" s="132"/>
      <c r="L345" s="133"/>
      <c r="M345" s="132"/>
      <c r="O345" s="133"/>
      <c r="P345" s="132"/>
      <c r="R345" s="133"/>
      <c r="S345" s="132"/>
      <c r="T345" s="132"/>
      <c r="U345" s="133"/>
      <c r="V345" s="132"/>
      <c r="W345" s="132"/>
      <c r="X345" s="133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  <c r="CH345" s="132"/>
      <c r="CI345" s="132"/>
      <c r="CJ345" s="132"/>
      <c r="CK345" s="132"/>
      <c r="CL345" s="132"/>
      <c r="CM345" s="132"/>
      <c r="CN345" s="132"/>
      <c r="CO345" s="132"/>
      <c r="CP345" s="132"/>
      <c r="CQ345" s="132"/>
      <c r="CR345" s="132"/>
      <c r="CS345" s="132"/>
      <c r="CT345" s="132"/>
      <c r="CU345" s="132"/>
      <c r="CV345" s="132"/>
      <c r="CW345" s="132"/>
      <c r="CX345" s="132"/>
      <c r="CY345" s="132"/>
      <c r="CZ345" s="132"/>
      <c r="DA345" s="132"/>
      <c r="DB345" s="132"/>
      <c r="DC345" s="132"/>
      <c r="DD345" s="132"/>
      <c r="DE345" s="132"/>
      <c r="DF345" s="132"/>
      <c r="DG345" s="132"/>
    </row>
    <row r="346" spans="4:111" ht="15">
      <c r="D346" s="132"/>
      <c r="E346" s="132"/>
      <c r="F346" s="133"/>
      <c r="G346" s="132"/>
      <c r="I346" s="133"/>
      <c r="J346" s="132"/>
      <c r="L346" s="133"/>
      <c r="M346" s="132"/>
      <c r="O346" s="133"/>
      <c r="P346" s="132"/>
      <c r="R346" s="133"/>
      <c r="S346" s="132"/>
      <c r="T346" s="132"/>
      <c r="U346" s="133"/>
      <c r="V346" s="132"/>
      <c r="W346" s="132"/>
      <c r="X346" s="133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  <c r="CJ346" s="132"/>
      <c r="CK346" s="132"/>
      <c r="CL346" s="132"/>
      <c r="CM346" s="132"/>
      <c r="CN346" s="132"/>
      <c r="CO346" s="132"/>
      <c r="CP346" s="132"/>
      <c r="CQ346" s="132"/>
      <c r="CR346" s="132"/>
      <c r="CS346" s="132"/>
      <c r="CT346" s="132"/>
      <c r="CU346" s="132"/>
      <c r="CV346" s="132"/>
      <c r="CW346" s="132"/>
      <c r="CX346" s="132"/>
      <c r="CY346" s="132"/>
      <c r="CZ346" s="132"/>
      <c r="DA346" s="132"/>
      <c r="DB346" s="132"/>
      <c r="DC346" s="132"/>
      <c r="DD346" s="132"/>
      <c r="DE346" s="132"/>
      <c r="DF346" s="132"/>
      <c r="DG346" s="132"/>
    </row>
    <row r="347" spans="4:111" ht="15">
      <c r="D347" s="132"/>
      <c r="E347" s="132"/>
      <c r="F347" s="133"/>
      <c r="G347" s="132"/>
      <c r="I347" s="133"/>
      <c r="J347" s="132"/>
      <c r="L347" s="133"/>
      <c r="M347" s="132"/>
      <c r="O347" s="133"/>
      <c r="P347" s="132"/>
      <c r="R347" s="133"/>
      <c r="S347" s="132"/>
      <c r="T347" s="132"/>
      <c r="U347" s="133"/>
      <c r="V347" s="132"/>
      <c r="W347" s="132"/>
      <c r="X347" s="133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  <c r="CJ347" s="132"/>
      <c r="CK347" s="132"/>
      <c r="CL347" s="132"/>
      <c r="CM347" s="132"/>
      <c r="CN347" s="132"/>
      <c r="CO347" s="132"/>
      <c r="CP347" s="132"/>
      <c r="CQ347" s="132"/>
      <c r="CR347" s="132"/>
      <c r="CS347" s="132"/>
      <c r="CT347" s="132"/>
      <c r="CU347" s="132"/>
      <c r="CV347" s="132"/>
      <c r="CW347" s="132"/>
      <c r="CX347" s="132"/>
      <c r="CY347" s="132"/>
      <c r="CZ347" s="132"/>
      <c r="DA347" s="132"/>
      <c r="DB347" s="132"/>
      <c r="DC347" s="132"/>
      <c r="DD347" s="132"/>
      <c r="DE347" s="132"/>
      <c r="DF347" s="132"/>
      <c r="DG347" s="132"/>
    </row>
    <row r="348" spans="4:111" ht="15">
      <c r="D348" s="132"/>
      <c r="E348" s="132"/>
      <c r="F348" s="133"/>
      <c r="G348" s="132"/>
      <c r="I348" s="133"/>
      <c r="J348" s="132"/>
      <c r="L348" s="133"/>
      <c r="M348" s="132"/>
      <c r="O348" s="133"/>
      <c r="P348" s="132"/>
      <c r="R348" s="133"/>
      <c r="S348" s="132"/>
      <c r="T348" s="132"/>
      <c r="U348" s="133"/>
      <c r="V348" s="132"/>
      <c r="W348" s="132"/>
      <c r="X348" s="133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  <c r="CH348" s="132"/>
      <c r="CI348" s="132"/>
      <c r="CJ348" s="132"/>
      <c r="CK348" s="132"/>
      <c r="CL348" s="132"/>
      <c r="CM348" s="132"/>
      <c r="CN348" s="132"/>
      <c r="CO348" s="132"/>
      <c r="CP348" s="132"/>
      <c r="CQ348" s="132"/>
      <c r="CR348" s="132"/>
      <c r="CS348" s="132"/>
      <c r="CT348" s="132"/>
      <c r="CU348" s="132"/>
      <c r="CV348" s="132"/>
      <c r="CW348" s="132"/>
      <c r="CX348" s="132"/>
      <c r="CY348" s="132"/>
      <c r="CZ348" s="132"/>
      <c r="DA348" s="132"/>
      <c r="DB348" s="132"/>
      <c r="DC348" s="132"/>
      <c r="DD348" s="132"/>
      <c r="DE348" s="132"/>
      <c r="DF348" s="132"/>
      <c r="DG348" s="132"/>
    </row>
    <row r="349" spans="4:111" ht="15">
      <c r="D349" s="132"/>
      <c r="E349" s="132"/>
      <c r="F349" s="133"/>
      <c r="G349" s="132"/>
      <c r="I349" s="133"/>
      <c r="J349" s="132"/>
      <c r="L349" s="133"/>
      <c r="M349" s="132"/>
      <c r="O349" s="133"/>
      <c r="P349" s="132"/>
      <c r="R349" s="133"/>
      <c r="S349" s="132"/>
      <c r="T349" s="132"/>
      <c r="U349" s="133"/>
      <c r="V349" s="132"/>
      <c r="W349" s="132"/>
      <c r="X349" s="133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  <c r="CH349" s="132"/>
      <c r="CI349" s="132"/>
      <c r="CJ349" s="132"/>
      <c r="CK349" s="132"/>
      <c r="CL349" s="132"/>
      <c r="CM349" s="132"/>
      <c r="CN349" s="132"/>
      <c r="CO349" s="132"/>
      <c r="CP349" s="132"/>
      <c r="CQ349" s="132"/>
      <c r="CR349" s="132"/>
      <c r="CS349" s="132"/>
      <c r="CT349" s="132"/>
      <c r="CU349" s="132"/>
      <c r="CV349" s="132"/>
      <c r="CW349" s="132"/>
      <c r="CX349" s="132"/>
      <c r="CY349" s="132"/>
      <c r="CZ349" s="132"/>
      <c r="DA349" s="132"/>
      <c r="DB349" s="132"/>
      <c r="DC349" s="132"/>
      <c r="DD349" s="132"/>
      <c r="DE349" s="132"/>
      <c r="DF349" s="132"/>
      <c r="DG349" s="132"/>
    </row>
    <row r="350" spans="4:111" ht="15">
      <c r="D350" s="132"/>
      <c r="E350" s="132"/>
      <c r="F350" s="133"/>
      <c r="G350" s="132"/>
      <c r="I350" s="133"/>
      <c r="J350" s="132"/>
      <c r="L350" s="133"/>
      <c r="M350" s="132"/>
      <c r="O350" s="133"/>
      <c r="P350" s="132"/>
      <c r="R350" s="133"/>
      <c r="S350" s="132"/>
      <c r="T350" s="132"/>
      <c r="U350" s="133"/>
      <c r="V350" s="132"/>
      <c r="W350" s="132"/>
      <c r="X350" s="133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  <c r="CU350" s="132"/>
      <c r="CV350" s="132"/>
      <c r="CW350" s="132"/>
      <c r="CX350" s="132"/>
      <c r="CY350" s="132"/>
      <c r="CZ350" s="132"/>
      <c r="DA350" s="132"/>
      <c r="DB350" s="132"/>
      <c r="DC350" s="132"/>
      <c r="DD350" s="132"/>
      <c r="DE350" s="132"/>
      <c r="DF350" s="132"/>
      <c r="DG350" s="132"/>
    </row>
    <row r="351" spans="4:111" ht="15">
      <c r="D351" s="132"/>
      <c r="E351" s="132"/>
      <c r="F351" s="133"/>
      <c r="G351" s="132"/>
      <c r="I351" s="133"/>
      <c r="J351" s="132"/>
      <c r="L351" s="133"/>
      <c r="M351" s="132"/>
      <c r="O351" s="133"/>
      <c r="P351" s="132"/>
      <c r="R351" s="133"/>
      <c r="S351" s="132"/>
      <c r="T351" s="132"/>
      <c r="U351" s="133"/>
      <c r="V351" s="132"/>
      <c r="W351" s="132"/>
      <c r="X351" s="133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  <c r="CA351" s="132"/>
      <c r="CB351" s="132"/>
      <c r="CC351" s="132"/>
      <c r="CD351" s="132"/>
      <c r="CE351" s="132"/>
      <c r="CF351" s="132"/>
      <c r="CG351" s="132"/>
      <c r="CH351" s="132"/>
      <c r="CI351" s="132"/>
      <c r="CJ351" s="132"/>
      <c r="CK351" s="132"/>
      <c r="CL351" s="132"/>
      <c r="CM351" s="132"/>
      <c r="CN351" s="132"/>
      <c r="CO351" s="132"/>
      <c r="CP351" s="132"/>
      <c r="CQ351" s="132"/>
      <c r="CR351" s="132"/>
      <c r="CS351" s="132"/>
      <c r="CT351" s="132"/>
      <c r="CU351" s="132"/>
      <c r="CV351" s="132"/>
      <c r="CW351" s="132"/>
      <c r="CX351" s="132"/>
      <c r="CY351" s="132"/>
      <c r="CZ351" s="132"/>
      <c r="DA351" s="132"/>
      <c r="DB351" s="132"/>
      <c r="DC351" s="132"/>
      <c r="DD351" s="132"/>
      <c r="DE351" s="132"/>
      <c r="DF351" s="132"/>
      <c r="DG351" s="132"/>
    </row>
    <row r="352" spans="4:111" ht="15">
      <c r="D352" s="132"/>
      <c r="E352" s="132"/>
      <c r="F352" s="133"/>
      <c r="G352" s="132"/>
      <c r="I352" s="133"/>
      <c r="J352" s="132"/>
      <c r="L352" s="133"/>
      <c r="M352" s="132"/>
      <c r="O352" s="133"/>
      <c r="P352" s="132"/>
      <c r="R352" s="133"/>
      <c r="S352" s="132"/>
      <c r="T352" s="132"/>
      <c r="U352" s="133"/>
      <c r="V352" s="132"/>
      <c r="W352" s="132"/>
      <c r="X352" s="133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  <c r="CH352" s="132"/>
      <c r="CI352" s="132"/>
      <c r="CJ352" s="132"/>
      <c r="CK352" s="132"/>
      <c r="CL352" s="132"/>
      <c r="CM352" s="132"/>
      <c r="CN352" s="132"/>
      <c r="CO352" s="132"/>
      <c r="CP352" s="132"/>
      <c r="CQ352" s="132"/>
      <c r="CR352" s="132"/>
      <c r="CS352" s="132"/>
      <c r="CT352" s="132"/>
      <c r="CU352" s="132"/>
      <c r="CV352" s="132"/>
      <c r="CW352" s="132"/>
      <c r="CX352" s="132"/>
      <c r="CY352" s="132"/>
      <c r="CZ352" s="132"/>
      <c r="DA352" s="132"/>
      <c r="DB352" s="132"/>
      <c r="DC352" s="132"/>
      <c r="DD352" s="132"/>
      <c r="DE352" s="132"/>
      <c r="DF352" s="132"/>
      <c r="DG352" s="132"/>
    </row>
    <row r="353" spans="4:111" ht="15">
      <c r="D353" s="132"/>
      <c r="E353" s="132"/>
      <c r="F353" s="133"/>
      <c r="G353" s="132"/>
      <c r="I353" s="133"/>
      <c r="J353" s="132"/>
      <c r="L353" s="133"/>
      <c r="M353" s="132"/>
      <c r="O353" s="133"/>
      <c r="P353" s="132"/>
      <c r="R353" s="133"/>
      <c r="S353" s="132"/>
      <c r="T353" s="132"/>
      <c r="U353" s="133"/>
      <c r="V353" s="132"/>
      <c r="W353" s="132"/>
      <c r="X353" s="133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  <c r="CA353" s="132"/>
      <c r="CB353" s="132"/>
      <c r="CC353" s="132"/>
      <c r="CD353" s="132"/>
      <c r="CE353" s="132"/>
      <c r="CF353" s="132"/>
      <c r="CG353" s="132"/>
      <c r="CH353" s="132"/>
      <c r="CI353" s="132"/>
      <c r="CJ353" s="132"/>
      <c r="CK353" s="132"/>
      <c r="CL353" s="132"/>
      <c r="CM353" s="132"/>
      <c r="CN353" s="132"/>
      <c r="CO353" s="132"/>
      <c r="CP353" s="132"/>
      <c r="CQ353" s="132"/>
      <c r="CR353" s="132"/>
      <c r="CS353" s="132"/>
      <c r="CT353" s="132"/>
      <c r="CU353" s="132"/>
      <c r="CV353" s="132"/>
      <c r="CW353" s="132"/>
      <c r="CX353" s="132"/>
      <c r="CY353" s="132"/>
      <c r="CZ353" s="132"/>
      <c r="DA353" s="132"/>
      <c r="DB353" s="132"/>
      <c r="DC353" s="132"/>
      <c r="DD353" s="132"/>
      <c r="DE353" s="132"/>
      <c r="DF353" s="132"/>
      <c r="DG353" s="132"/>
    </row>
    <row r="354" spans="4:111" ht="15">
      <c r="D354" s="132"/>
      <c r="E354" s="132"/>
      <c r="F354" s="133"/>
      <c r="G354" s="132"/>
      <c r="I354" s="133"/>
      <c r="J354" s="132"/>
      <c r="L354" s="133"/>
      <c r="M354" s="132"/>
      <c r="O354" s="133"/>
      <c r="P354" s="132"/>
      <c r="R354" s="133"/>
      <c r="S354" s="132"/>
      <c r="T354" s="132"/>
      <c r="U354" s="133"/>
      <c r="V354" s="132"/>
      <c r="W354" s="132"/>
      <c r="X354" s="133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  <c r="CJ354" s="132"/>
      <c r="CK354" s="132"/>
      <c r="CL354" s="132"/>
      <c r="CM354" s="132"/>
      <c r="CN354" s="132"/>
      <c r="CO354" s="132"/>
      <c r="CP354" s="132"/>
      <c r="CQ354" s="132"/>
      <c r="CR354" s="132"/>
      <c r="CS354" s="132"/>
      <c r="CT354" s="132"/>
      <c r="CU354" s="132"/>
      <c r="CV354" s="132"/>
      <c r="CW354" s="132"/>
      <c r="CX354" s="132"/>
      <c r="CY354" s="132"/>
      <c r="CZ354" s="132"/>
      <c r="DA354" s="132"/>
      <c r="DB354" s="132"/>
      <c r="DC354" s="132"/>
      <c r="DD354" s="132"/>
      <c r="DE354" s="132"/>
      <c r="DF354" s="132"/>
      <c r="DG354" s="132"/>
    </row>
    <row r="355" spans="4:111" ht="15">
      <c r="D355" s="132"/>
      <c r="E355" s="132"/>
      <c r="F355" s="133"/>
      <c r="G355" s="132"/>
      <c r="I355" s="133"/>
      <c r="J355" s="132"/>
      <c r="L355" s="133"/>
      <c r="M355" s="132"/>
      <c r="O355" s="133"/>
      <c r="P355" s="132"/>
      <c r="R355" s="133"/>
      <c r="S355" s="132"/>
      <c r="T355" s="132"/>
      <c r="U355" s="133"/>
      <c r="V355" s="132"/>
      <c r="W355" s="132"/>
      <c r="X355" s="133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  <c r="CJ355" s="132"/>
      <c r="CK355" s="132"/>
      <c r="CL355" s="132"/>
      <c r="CM355" s="132"/>
      <c r="CN355" s="132"/>
      <c r="CO355" s="132"/>
      <c r="CP355" s="132"/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2"/>
      <c r="DF355" s="132"/>
      <c r="DG355" s="132"/>
    </row>
    <row r="356" spans="4:111" ht="15">
      <c r="D356" s="132"/>
      <c r="E356" s="132"/>
      <c r="F356" s="133"/>
      <c r="G356" s="132"/>
      <c r="I356" s="133"/>
      <c r="J356" s="132"/>
      <c r="L356" s="133"/>
      <c r="M356" s="132"/>
      <c r="O356" s="133"/>
      <c r="P356" s="132"/>
      <c r="R356" s="133"/>
      <c r="S356" s="132"/>
      <c r="T356" s="132"/>
      <c r="U356" s="133"/>
      <c r="V356" s="132"/>
      <c r="W356" s="132"/>
      <c r="X356" s="133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</row>
    <row r="357" spans="4:111" ht="15">
      <c r="D357" s="132"/>
      <c r="E357" s="132"/>
      <c r="F357" s="133"/>
      <c r="G357" s="132"/>
      <c r="I357" s="133"/>
      <c r="J357" s="132"/>
      <c r="L357" s="133"/>
      <c r="M357" s="132"/>
      <c r="O357" s="133"/>
      <c r="P357" s="132"/>
      <c r="R357" s="133"/>
      <c r="S357" s="132"/>
      <c r="T357" s="132"/>
      <c r="U357" s="133"/>
      <c r="V357" s="132"/>
      <c r="W357" s="132"/>
      <c r="X357" s="133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2"/>
      <c r="DF357" s="132"/>
      <c r="DG357" s="132"/>
    </row>
    <row r="358" spans="4:111" ht="15">
      <c r="D358" s="132"/>
      <c r="E358" s="132"/>
      <c r="F358" s="133"/>
      <c r="G358" s="132"/>
      <c r="I358" s="133"/>
      <c r="J358" s="132"/>
      <c r="L358" s="133"/>
      <c r="M358" s="132"/>
      <c r="O358" s="133"/>
      <c r="P358" s="132"/>
      <c r="R358" s="133"/>
      <c r="S358" s="132"/>
      <c r="T358" s="132"/>
      <c r="U358" s="133"/>
      <c r="V358" s="132"/>
      <c r="W358" s="132"/>
      <c r="X358" s="133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  <c r="CJ358" s="132"/>
      <c r="CK358" s="132"/>
      <c r="CL358" s="132"/>
      <c r="CM358" s="132"/>
      <c r="CN358" s="132"/>
      <c r="CO358" s="132"/>
      <c r="CP358" s="132"/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2"/>
      <c r="DF358" s="132"/>
      <c r="DG358" s="132"/>
    </row>
    <row r="359" spans="4:111" ht="15">
      <c r="D359" s="132"/>
      <c r="E359" s="132"/>
      <c r="F359" s="133"/>
      <c r="G359" s="132"/>
      <c r="I359" s="133"/>
      <c r="J359" s="132"/>
      <c r="L359" s="133"/>
      <c r="M359" s="132"/>
      <c r="O359" s="133"/>
      <c r="P359" s="132"/>
      <c r="R359" s="133"/>
      <c r="S359" s="132"/>
      <c r="T359" s="132"/>
      <c r="U359" s="133"/>
      <c r="V359" s="132"/>
      <c r="W359" s="132"/>
      <c r="X359" s="133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  <c r="CH359" s="132"/>
      <c r="CI359" s="132"/>
      <c r="CJ359" s="132"/>
      <c r="CK359" s="132"/>
      <c r="CL359" s="132"/>
      <c r="CM359" s="132"/>
      <c r="CN359" s="132"/>
      <c r="CO359" s="132"/>
      <c r="CP359" s="132"/>
      <c r="CQ359" s="132"/>
      <c r="CR359" s="132"/>
      <c r="CS359" s="132"/>
      <c r="CT359" s="132"/>
      <c r="CU359" s="132"/>
      <c r="CV359" s="132"/>
      <c r="CW359" s="132"/>
      <c r="CX359" s="132"/>
      <c r="CY359" s="132"/>
      <c r="CZ359" s="132"/>
      <c r="DA359" s="132"/>
      <c r="DB359" s="132"/>
      <c r="DC359" s="132"/>
      <c r="DD359" s="132"/>
      <c r="DE359" s="132"/>
      <c r="DF359" s="132"/>
      <c r="DG359" s="132"/>
    </row>
    <row r="360" spans="4:111" ht="15">
      <c r="D360" s="132"/>
      <c r="E360" s="132"/>
      <c r="F360" s="133"/>
      <c r="G360" s="132"/>
      <c r="I360" s="133"/>
      <c r="J360" s="132"/>
      <c r="L360" s="133"/>
      <c r="M360" s="132"/>
      <c r="O360" s="133"/>
      <c r="P360" s="132"/>
      <c r="R360" s="133"/>
      <c r="S360" s="132"/>
      <c r="T360" s="132"/>
      <c r="U360" s="133"/>
      <c r="V360" s="132"/>
      <c r="W360" s="132"/>
      <c r="X360" s="133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  <c r="CH360" s="132"/>
      <c r="CI360" s="132"/>
      <c r="CJ360" s="132"/>
      <c r="CK360" s="132"/>
      <c r="CL360" s="132"/>
      <c r="CM360" s="132"/>
      <c r="CN360" s="132"/>
      <c r="CO360" s="132"/>
      <c r="CP360" s="132"/>
      <c r="CQ360" s="132"/>
      <c r="CR360" s="132"/>
      <c r="CS360" s="132"/>
      <c r="CT360" s="132"/>
      <c r="CU360" s="132"/>
      <c r="CV360" s="132"/>
      <c r="CW360" s="132"/>
      <c r="CX360" s="132"/>
      <c r="CY360" s="132"/>
      <c r="CZ360" s="132"/>
      <c r="DA360" s="132"/>
      <c r="DB360" s="132"/>
      <c r="DC360" s="132"/>
      <c r="DD360" s="132"/>
      <c r="DE360" s="132"/>
      <c r="DF360" s="132"/>
      <c r="DG360" s="132"/>
    </row>
    <row r="361" spans="4:111" ht="15">
      <c r="D361" s="132"/>
      <c r="E361" s="132"/>
      <c r="F361" s="133"/>
      <c r="G361" s="132"/>
      <c r="I361" s="133"/>
      <c r="J361" s="132"/>
      <c r="L361" s="133"/>
      <c r="M361" s="132"/>
      <c r="O361" s="133"/>
      <c r="P361" s="132"/>
      <c r="R361" s="133"/>
      <c r="S361" s="132"/>
      <c r="T361" s="132"/>
      <c r="U361" s="133"/>
      <c r="V361" s="132"/>
      <c r="W361" s="132"/>
      <c r="X361" s="133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  <c r="CN361" s="132"/>
      <c r="CO361" s="132"/>
      <c r="CP361" s="132"/>
      <c r="CQ361" s="132"/>
      <c r="CR361" s="132"/>
      <c r="CS361" s="132"/>
      <c r="CT361" s="132"/>
      <c r="CU361" s="132"/>
      <c r="CV361" s="132"/>
      <c r="CW361" s="132"/>
      <c r="CX361" s="132"/>
      <c r="CY361" s="132"/>
      <c r="CZ361" s="132"/>
      <c r="DA361" s="132"/>
      <c r="DB361" s="132"/>
      <c r="DC361" s="132"/>
      <c r="DD361" s="132"/>
      <c r="DE361" s="132"/>
      <c r="DF361" s="132"/>
      <c r="DG361" s="132"/>
    </row>
    <row r="362" spans="4:111" ht="15">
      <c r="D362" s="132"/>
      <c r="E362" s="132"/>
      <c r="F362" s="133"/>
      <c r="G362" s="132"/>
      <c r="I362" s="133"/>
      <c r="J362" s="132"/>
      <c r="L362" s="133"/>
      <c r="M362" s="132"/>
      <c r="O362" s="133"/>
      <c r="P362" s="132"/>
      <c r="R362" s="133"/>
      <c r="S362" s="132"/>
      <c r="T362" s="132"/>
      <c r="U362" s="133"/>
      <c r="V362" s="132"/>
      <c r="W362" s="132"/>
      <c r="X362" s="133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  <c r="CN362" s="132"/>
      <c r="CO362" s="132"/>
      <c r="CP362" s="132"/>
      <c r="CQ362" s="132"/>
      <c r="CR362" s="132"/>
      <c r="CS362" s="132"/>
      <c r="CT362" s="132"/>
      <c r="CU362" s="132"/>
      <c r="CV362" s="132"/>
      <c r="CW362" s="132"/>
      <c r="CX362" s="132"/>
      <c r="CY362" s="132"/>
      <c r="CZ362" s="132"/>
      <c r="DA362" s="132"/>
      <c r="DB362" s="132"/>
      <c r="DC362" s="132"/>
      <c r="DD362" s="132"/>
      <c r="DE362" s="132"/>
      <c r="DF362" s="132"/>
      <c r="DG362" s="132"/>
    </row>
    <row r="363" spans="4:111" ht="15">
      <c r="D363" s="132"/>
      <c r="E363" s="132"/>
      <c r="F363" s="133"/>
      <c r="G363" s="132"/>
      <c r="I363" s="133"/>
      <c r="J363" s="132"/>
      <c r="L363" s="133"/>
      <c r="M363" s="132"/>
      <c r="O363" s="133"/>
      <c r="P363" s="132"/>
      <c r="R363" s="133"/>
      <c r="S363" s="132"/>
      <c r="T363" s="132"/>
      <c r="U363" s="133"/>
      <c r="V363" s="132"/>
      <c r="W363" s="132"/>
      <c r="X363" s="133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  <c r="CN363" s="132"/>
      <c r="CO363" s="132"/>
      <c r="CP363" s="132"/>
      <c r="CQ363" s="132"/>
      <c r="CR363" s="132"/>
      <c r="CS363" s="132"/>
      <c r="CT363" s="132"/>
      <c r="CU363" s="132"/>
      <c r="CV363" s="132"/>
      <c r="CW363" s="132"/>
      <c r="CX363" s="132"/>
      <c r="CY363" s="132"/>
      <c r="CZ363" s="132"/>
      <c r="DA363" s="132"/>
      <c r="DB363" s="132"/>
      <c r="DC363" s="132"/>
      <c r="DD363" s="132"/>
      <c r="DE363" s="132"/>
      <c r="DF363" s="132"/>
      <c r="DG363" s="132"/>
    </row>
    <row r="364" spans="4:111" ht="15">
      <c r="D364" s="132"/>
      <c r="E364" s="132"/>
      <c r="F364" s="133"/>
      <c r="G364" s="132"/>
      <c r="I364" s="133"/>
      <c r="J364" s="132"/>
      <c r="L364" s="133"/>
      <c r="M364" s="132"/>
      <c r="O364" s="133"/>
      <c r="P364" s="132"/>
      <c r="R364" s="133"/>
      <c r="S364" s="132"/>
      <c r="T364" s="132"/>
      <c r="U364" s="133"/>
      <c r="V364" s="132"/>
      <c r="W364" s="132"/>
      <c r="X364" s="133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  <c r="CN364" s="132"/>
      <c r="CO364" s="132"/>
      <c r="CP364" s="132"/>
      <c r="CQ364" s="132"/>
      <c r="CR364" s="132"/>
      <c r="CS364" s="132"/>
      <c r="CT364" s="132"/>
      <c r="CU364" s="132"/>
      <c r="CV364" s="132"/>
      <c r="CW364" s="132"/>
      <c r="CX364" s="132"/>
      <c r="CY364" s="132"/>
      <c r="CZ364" s="132"/>
      <c r="DA364" s="132"/>
      <c r="DB364" s="132"/>
      <c r="DC364" s="132"/>
      <c r="DD364" s="132"/>
      <c r="DE364" s="132"/>
      <c r="DF364" s="132"/>
      <c r="DG364" s="132"/>
    </row>
    <row r="365" spans="4:111" ht="15">
      <c r="D365" s="132"/>
      <c r="E365" s="132"/>
      <c r="F365" s="133"/>
      <c r="G365" s="132"/>
      <c r="I365" s="133"/>
      <c r="J365" s="132"/>
      <c r="L365" s="133"/>
      <c r="M365" s="132"/>
      <c r="O365" s="133"/>
      <c r="P365" s="132"/>
      <c r="R365" s="133"/>
      <c r="S365" s="132"/>
      <c r="T365" s="132"/>
      <c r="U365" s="133"/>
      <c r="V365" s="132"/>
      <c r="W365" s="132"/>
      <c r="X365" s="133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  <c r="CN365" s="132"/>
      <c r="CO365" s="132"/>
      <c r="CP365" s="132"/>
      <c r="CQ365" s="132"/>
      <c r="CR365" s="132"/>
      <c r="CS365" s="132"/>
      <c r="CT365" s="132"/>
      <c r="CU365" s="132"/>
      <c r="CV365" s="132"/>
      <c r="CW365" s="132"/>
      <c r="CX365" s="132"/>
      <c r="CY365" s="132"/>
      <c r="CZ365" s="132"/>
      <c r="DA365" s="132"/>
      <c r="DB365" s="132"/>
      <c r="DC365" s="132"/>
      <c r="DD365" s="132"/>
      <c r="DE365" s="132"/>
      <c r="DF365" s="132"/>
      <c r="DG365" s="132"/>
    </row>
    <row r="366" spans="4:111" ht="15">
      <c r="D366" s="132"/>
      <c r="E366" s="132"/>
      <c r="F366" s="133"/>
      <c r="G366" s="132"/>
      <c r="I366" s="133"/>
      <c r="J366" s="132"/>
      <c r="L366" s="133"/>
      <c r="M366" s="132"/>
      <c r="O366" s="133"/>
      <c r="P366" s="132"/>
      <c r="R366" s="133"/>
      <c r="S366" s="132"/>
      <c r="T366" s="132"/>
      <c r="U366" s="133"/>
      <c r="V366" s="132"/>
      <c r="W366" s="132"/>
      <c r="X366" s="133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  <c r="CN366" s="132"/>
      <c r="CO366" s="132"/>
      <c r="CP366" s="132"/>
      <c r="CQ366" s="132"/>
      <c r="CR366" s="132"/>
      <c r="CS366" s="132"/>
      <c r="CT366" s="132"/>
      <c r="CU366" s="132"/>
      <c r="CV366" s="132"/>
      <c r="CW366" s="132"/>
      <c r="CX366" s="132"/>
      <c r="CY366" s="132"/>
      <c r="CZ366" s="132"/>
      <c r="DA366" s="132"/>
      <c r="DB366" s="132"/>
      <c r="DC366" s="132"/>
      <c r="DD366" s="132"/>
      <c r="DE366" s="132"/>
      <c r="DF366" s="132"/>
      <c r="DG366" s="132"/>
    </row>
    <row r="367" spans="4:111" ht="15">
      <c r="D367" s="132"/>
      <c r="E367" s="132"/>
      <c r="F367" s="133"/>
      <c r="G367" s="132"/>
      <c r="I367" s="133"/>
      <c r="J367" s="132"/>
      <c r="L367" s="133"/>
      <c r="M367" s="132"/>
      <c r="O367" s="133"/>
      <c r="P367" s="132"/>
      <c r="R367" s="133"/>
      <c r="S367" s="132"/>
      <c r="T367" s="132"/>
      <c r="U367" s="133"/>
      <c r="V367" s="132"/>
      <c r="W367" s="132"/>
      <c r="X367" s="133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  <c r="CN367" s="132"/>
      <c r="CO367" s="132"/>
      <c r="CP367" s="132"/>
      <c r="CQ367" s="132"/>
      <c r="CR367" s="132"/>
      <c r="CS367" s="132"/>
      <c r="CT367" s="132"/>
      <c r="CU367" s="132"/>
      <c r="CV367" s="132"/>
      <c r="CW367" s="132"/>
      <c r="CX367" s="132"/>
      <c r="CY367" s="132"/>
      <c r="CZ367" s="132"/>
      <c r="DA367" s="132"/>
      <c r="DB367" s="132"/>
      <c r="DC367" s="132"/>
      <c r="DD367" s="132"/>
      <c r="DE367" s="132"/>
      <c r="DF367" s="132"/>
      <c r="DG367" s="132"/>
    </row>
    <row r="368" spans="4:111" ht="15">
      <c r="D368" s="132"/>
      <c r="E368" s="132"/>
      <c r="F368" s="133"/>
      <c r="G368" s="132"/>
      <c r="I368" s="133"/>
      <c r="J368" s="132"/>
      <c r="L368" s="133"/>
      <c r="M368" s="132"/>
      <c r="O368" s="133"/>
      <c r="P368" s="132"/>
      <c r="R368" s="133"/>
      <c r="S368" s="132"/>
      <c r="T368" s="132"/>
      <c r="U368" s="133"/>
      <c r="V368" s="132"/>
      <c r="W368" s="132"/>
      <c r="X368" s="133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  <c r="CN368" s="132"/>
      <c r="CO368" s="132"/>
      <c r="CP368" s="132"/>
      <c r="CQ368" s="132"/>
      <c r="CR368" s="132"/>
      <c r="CS368" s="132"/>
      <c r="CT368" s="132"/>
      <c r="CU368" s="132"/>
      <c r="CV368" s="132"/>
      <c r="CW368" s="132"/>
      <c r="CX368" s="132"/>
      <c r="CY368" s="132"/>
      <c r="CZ368" s="132"/>
      <c r="DA368" s="132"/>
      <c r="DB368" s="132"/>
      <c r="DC368" s="132"/>
      <c r="DD368" s="132"/>
      <c r="DE368" s="132"/>
      <c r="DF368" s="132"/>
      <c r="DG368" s="132"/>
    </row>
    <row r="369" spans="4:111" ht="15">
      <c r="D369" s="132"/>
      <c r="E369" s="132"/>
      <c r="F369" s="133"/>
      <c r="G369" s="132"/>
      <c r="I369" s="133"/>
      <c r="J369" s="132"/>
      <c r="L369" s="133"/>
      <c r="M369" s="132"/>
      <c r="O369" s="133"/>
      <c r="P369" s="132"/>
      <c r="R369" s="133"/>
      <c r="S369" s="132"/>
      <c r="T369" s="132"/>
      <c r="U369" s="133"/>
      <c r="V369" s="132"/>
      <c r="W369" s="132"/>
      <c r="X369" s="133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  <c r="CN369" s="132"/>
      <c r="CO369" s="132"/>
      <c r="CP369" s="132"/>
      <c r="CQ369" s="132"/>
      <c r="CR369" s="132"/>
      <c r="CS369" s="132"/>
      <c r="CT369" s="132"/>
      <c r="CU369" s="132"/>
      <c r="CV369" s="132"/>
      <c r="CW369" s="132"/>
      <c r="CX369" s="132"/>
      <c r="CY369" s="132"/>
      <c r="CZ369" s="132"/>
      <c r="DA369" s="132"/>
      <c r="DB369" s="132"/>
      <c r="DC369" s="132"/>
      <c r="DD369" s="132"/>
      <c r="DE369" s="132"/>
      <c r="DF369" s="132"/>
      <c r="DG369" s="132"/>
    </row>
    <row r="370" spans="4:111" ht="15">
      <c r="D370" s="132"/>
      <c r="E370" s="132"/>
      <c r="F370" s="133"/>
      <c r="G370" s="132"/>
      <c r="I370" s="133"/>
      <c r="J370" s="132"/>
      <c r="L370" s="133"/>
      <c r="M370" s="132"/>
      <c r="O370" s="133"/>
      <c r="P370" s="132"/>
      <c r="R370" s="133"/>
      <c r="S370" s="132"/>
      <c r="T370" s="132"/>
      <c r="U370" s="133"/>
      <c r="V370" s="132"/>
      <c r="W370" s="132"/>
      <c r="X370" s="133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  <c r="CN370" s="132"/>
      <c r="CO370" s="132"/>
      <c r="CP370" s="132"/>
      <c r="CQ370" s="132"/>
      <c r="CR370" s="132"/>
      <c r="CS370" s="132"/>
      <c r="CT370" s="132"/>
      <c r="CU370" s="132"/>
      <c r="CV370" s="132"/>
      <c r="CW370" s="132"/>
      <c r="CX370" s="132"/>
      <c r="CY370" s="132"/>
      <c r="CZ370" s="132"/>
      <c r="DA370" s="132"/>
      <c r="DB370" s="132"/>
      <c r="DC370" s="132"/>
      <c r="DD370" s="132"/>
      <c r="DE370" s="132"/>
      <c r="DF370" s="132"/>
      <c r="DG370" s="132"/>
    </row>
    <row r="371" spans="4:111" ht="15">
      <c r="D371" s="132"/>
      <c r="E371" s="132"/>
      <c r="F371" s="133"/>
      <c r="G371" s="132"/>
      <c r="I371" s="133"/>
      <c r="J371" s="132"/>
      <c r="L371" s="133"/>
      <c r="M371" s="132"/>
      <c r="O371" s="133"/>
      <c r="P371" s="132"/>
      <c r="R371" s="133"/>
      <c r="S371" s="132"/>
      <c r="T371" s="132"/>
      <c r="U371" s="133"/>
      <c r="V371" s="132"/>
      <c r="W371" s="132"/>
      <c r="X371" s="133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  <c r="CN371" s="132"/>
      <c r="CO371" s="132"/>
      <c r="CP371" s="132"/>
      <c r="CQ371" s="132"/>
      <c r="CR371" s="132"/>
      <c r="CS371" s="132"/>
      <c r="CT371" s="132"/>
      <c r="CU371" s="132"/>
      <c r="CV371" s="132"/>
      <c r="CW371" s="132"/>
      <c r="CX371" s="132"/>
      <c r="CY371" s="132"/>
      <c r="CZ371" s="132"/>
      <c r="DA371" s="132"/>
      <c r="DB371" s="132"/>
      <c r="DC371" s="132"/>
      <c r="DD371" s="132"/>
      <c r="DE371" s="132"/>
      <c r="DF371" s="132"/>
      <c r="DG371" s="132"/>
    </row>
    <row r="372" spans="4:111" ht="15">
      <c r="D372" s="132"/>
      <c r="E372" s="132"/>
      <c r="F372" s="133"/>
      <c r="G372" s="132"/>
      <c r="I372" s="133"/>
      <c r="J372" s="132"/>
      <c r="L372" s="133"/>
      <c r="M372" s="132"/>
      <c r="O372" s="133"/>
      <c r="P372" s="132"/>
      <c r="R372" s="133"/>
      <c r="S372" s="132"/>
      <c r="T372" s="132"/>
      <c r="U372" s="133"/>
      <c r="V372" s="132"/>
      <c r="W372" s="132"/>
      <c r="X372" s="133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  <c r="CN372" s="132"/>
      <c r="CO372" s="132"/>
      <c r="CP372" s="132"/>
      <c r="CQ372" s="132"/>
      <c r="CR372" s="132"/>
      <c r="CS372" s="132"/>
      <c r="CT372" s="132"/>
      <c r="CU372" s="132"/>
      <c r="CV372" s="132"/>
      <c r="CW372" s="132"/>
      <c r="CX372" s="132"/>
      <c r="CY372" s="132"/>
      <c r="CZ372" s="132"/>
      <c r="DA372" s="132"/>
      <c r="DB372" s="132"/>
      <c r="DC372" s="132"/>
      <c r="DD372" s="132"/>
      <c r="DE372" s="132"/>
      <c r="DF372" s="132"/>
      <c r="DG372" s="132"/>
    </row>
    <row r="373" spans="4:111" ht="15">
      <c r="D373" s="132"/>
      <c r="E373" s="132"/>
      <c r="F373" s="133"/>
      <c r="G373" s="132"/>
      <c r="I373" s="133"/>
      <c r="J373" s="132"/>
      <c r="L373" s="133"/>
      <c r="M373" s="132"/>
      <c r="O373" s="133"/>
      <c r="P373" s="132"/>
      <c r="R373" s="133"/>
      <c r="S373" s="132"/>
      <c r="T373" s="132"/>
      <c r="U373" s="133"/>
      <c r="V373" s="132"/>
      <c r="W373" s="132"/>
      <c r="X373" s="133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  <c r="CU373" s="132"/>
      <c r="CV373" s="132"/>
      <c r="CW373" s="132"/>
      <c r="CX373" s="132"/>
      <c r="CY373" s="132"/>
      <c r="CZ373" s="132"/>
      <c r="DA373" s="132"/>
      <c r="DB373" s="132"/>
      <c r="DC373" s="132"/>
      <c r="DD373" s="132"/>
      <c r="DE373" s="132"/>
      <c r="DF373" s="132"/>
      <c r="DG373" s="132"/>
    </row>
    <row r="374" spans="4:111" ht="15">
      <c r="D374" s="132"/>
      <c r="E374" s="132"/>
      <c r="F374" s="133"/>
      <c r="G374" s="132"/>
      <c r="I374" s="133"/>
      <c r="J374" s="132"/>
      <c r="L374" s="133"/>
      <c r="M374" s="132"/>
      <c r="O374" s="133"/>
      <c r="P374" s="132"/>
      <c r="R374" s="133"/>
      <c r="S374" s="132"/>
      <c r="T374" s="132"/>
      <c r="U374" s="133"/>
      <c r="V374" s="132"/>
      <c r="W374" s="132"/>
      <c r="X374" s="133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  <c r="CN374" s="132"/>
      <c r="CO374" s="132"/>
      <c r="CP374" s="132"/>
      <c r="CQ374" s="132"/>
      <c r="CR374" s="132"/>
      <c r="CS374" s="132"/>
      <c r="CT374" s="132"/>
      <c r="CU374" s="132"/>
      <c r="CV374" s="132"/>
      <c r="CW374" s="132"/>
      <c r="CX374" s="132"/>
      <c r="CY374" s="132"/>
      <c r="CZ374" s="132"/>
      <c r="DA374" s="132"/>
      <c r="DB374" s="132"/>
      <c r="DC374" s="132"/>
      <c r="DD374" s="132"/>
      <c r="DE374" s="132"/>
      <c r="DF374" s="132"/>
      <c r="DG374" s="132"/>
    </row>
    <row r="375" spans="4:111" ht="15">
      <c r="D375" s="132"/>
      <c r="E375" s="132"/>
      <c r="F375" s="133"/>
      <c r="G375" s="132"/>
      <c r="I375" s="133"/>
      <c r="J375" s="132"/>
      <c r="L375" s="133"/>
      <c r="M375" s="132"/>
      <c r="O375" s="133"/>
      <c r="P375" s="132"/>
      <c r="R375" s="133"/>
      <c r="S375" s="132"/>
      <c r="T375" s="132"/>
      <c r="U375" s="133"/>
      <c r="V375" s="132"/>
      <c r="W375" s="132"/>
      <c r="X375" s="133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  <c r="CN375" s="132"/>
      <c r="CO375" s="132"/>
      <c r="CP375" s="132"/>
      <c r="CQ375" s="132"/>
      <c r="CR375" s="132"/>
      <c r="CS375" s="132"/>
      <c r="CT375" s="132"/>
      <c r="CU375" s="132"/>
      <c r="CV375" s="132"/>
      <c r="CW375" s="132"/>
      <c r="CX375" s="132"/>
      <c r="CY375" s="132"/>
      <c r="CZ375" s="132"/>
      <c r="DA375" s="132"/>
      <c r="DB375" s="132"/>
      <c r="DC375" s="132"/>
      <c r="DD375" s="132"/>
      <c r="DE375" s="132"/>
      <c r="DF375" s="132"/>
      <c r="DG375" s="132"/>
    </row>
    <row r="376" spans="4:111" ht="15">
      <c r="D376" s="132"/>
      <c r="E376" s="132"/>
      <c r="F376" s="133"/>
      <c r="G376" s="132"/>
      <c r="I376" s="133"/>
      <c r="J376" s="132"/>
      <c r="L376" s="133"/>
      <c r="M376" s="132"/>
      <c r="O376" s="133"/>
      <c r="P376" s="132"/>
      <c r="R376" s="133"/>
      <c r="S376" s="132"/>
      <c r="T376" s="132"/>
      <c r="U376" s="133"/>
      <c r="V376" s="132"/>
      <c r="W376" s="132"/>
      <c r="X376" s="133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  <c r="CN376" s="132"/>
      <c r="CO376" s="132"/>
      <c r="CP376" s="132"/>
      <c r="CQ376" s="132"/>
      <c r="CR376" s="132"/>
      <c r="CS376" s="132"/>
      <c r="CT376" s="132"/>
      <c r="CU376" s="132"/>
      <c r="CV376" s="132"/>
      <c r="CW376" s="132"/>
      <c r="CX376" s="132"/>
      <c r="CY376" s="132"/>
      <c r="CZ376" s="132"/>
      <c r="DA376" s="132"/>
      <c r="DB376" s="132"/>
      <c r="DC376" s="132"/>
      <c r="DD376" s="132"/>
      <c r="DE376" s="132"/>
      <c r="DF376" s="132"/>
      <c r="DG376" s="132"/>
    </row>
    <row r="377" spans="4:111" ht="15">
      <c r="D377" s="132"/>
      <c r="E377" s="132"/>
      <c r="F377" s="133"/>
      <c r="G377" s="132"/>
      <c r="I377" s="133"/>
      <c r="J377" s="132"/>
      <c r="L377" s="133"/>
      <c r="M377" s="132"/>
      <c r="O377" s="133"/>
      <c r="P377" s="132"/>
      <c r="R377" s="133"/>
      <c r="S377" s="132"/>
      <c r="T377" s="132"/>
      <c r="U377" s="133"/>
      <c r="V377" s="132"/>
      <c r="W377" s="132"/>
      <c r="X377" s="133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  <c r="CN377" s="132"/>
      <c r="CO377" s="132"/>
      <c r="CP377" s="132"/>
      <c r="CQ377" s="132"/>
      <c r="CR377" s="132"/>
      <c r="CS377" s="132"/>
      <c r="CT377" s="132"/>
      <c r="CU377" s="132"/>
      <c r="CV377" s="132"/>
      <c r="CW377" s="132"/>
      <c r="CX377" s="132"/>
      <c r="CY377" s="132"/>
      <c r="CZ377" s="132"/>
      <c r="DA377" s="132"/>
      <c r="DB377" s="132"/>
      <c r="DC377" s="132"/>
      <c r="DD377" s="132"/>
      <c r="DE377" s="132"/>
      <c r="DF377" s="132"/>
      <c r="DG377" s="132"/>
    </row>
    <row r="378" spans="4:111" ht="15">
      <c r="D378" s="132"/>
      <c r="E378" s="132"/>
      <c r="F378" s="133"/>
      <c r="G378" s="132"/>
      <c r="I378" s="133"/>
      <c r="J378" s="132"/>
      <c r="L378" s="133"/>
      <c r="M378" s="132"/>
      <c r="O378" s="133"/>
      <c r="P378" s="132"/>
      <c r="R378" s="133"/>
      <c r="S378" s="132"/>
      <c r="T378" s="132"/>
      <c r="U378" s="133"/>
      <c r="V378" s="132"/>
      <c r="W378" s="132"/>
      <c r="X378" s="133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  <c r="CN378" s="132"/>
      <c r="CO378" s="132"/>
      <c r="CP378" s="132"/>
      <c r="CQ378" s="132"/>
      <c r="CR378" s="132"/>
      <c r="CS378" s="132"/>
      <c r="CT378" s="132"/>
      <c r="CU378" s="132"/>
      <c r="CV378" s="132"/>
      <c r="CW378" s="132"/>
      <c r="CX378" s="132"/>
      <c r="CY378" s="132"/>
      <c r="CZ378" s="132"/>
      <c r="DA378" s="132"/>
      <c r="DB378" s="132"/>
      <c r="DC378" s="132"/>
      <c r="DD378" s="132"/>
      <c r="DE378" s="132"/>
      <c r="DF378" s="132"/>
      <c r="DG378" s="132"/>
    </row>
    <row r="379" spans="4:111" ht="15">
      <c r="D379" s="132"/>
      <c r="E379" s="132"/>
      <c r="F379" s="133"/>
      <c r="G379" s="132"/>
      <c r="I379" s="133"/>
      <c r="J379" s="132"/>
      <c r="L379" s="133"/>
      <c r="M379" s="132"/>
      <c r="O379" s="133"/>
      <c r="P379" s="132"/>
      <c r="R379" s="133"/>
      <c r="S379" s="132"/>
      <c r="T379" s="132"/>
      <c r="U379" s="133"/>
      <c r="V379" s="132"/>
      <c r="W379" s="132"/>
      <c r="X379" s="133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  <c r="CN379" s="132"/>
      <c r="CO379" s="132"/>
      <c r="CP379" s="132"/>
      <c r="CQ379" s="132"/>
      <c r="CR379" s="132"/>
      <c r="CS379" s="132"/>
      <c r="CT379" s="132"/>
      <c r="CU379" s="132"/>
      <c r="CV379" s="132"/>
      <c r="CW379" s="132"/>
      <c r="CX379" s="132"/>
      <c r="CY379" s="132"/>
      <c r="CZ379" s="132"/>
      <c r="DA379" s="132"/>
      <c r="DB379" s="132"/>
      <c r="DC379" s="132"/>
      <c r="DD379" s="132"/>
      <c r="DE379" s="132"/>
      <c r="DF379" s="132"/>
      <c r="DG379" s="132"/>
    </row>
    <row r="380" spans="4:111" ht="15">
      <c r="D380" s="132"/>
      <c r="E380" s="132"/>
      <c r="F380" s="133"/>
      <c r="G380" s="132"/>
      <c r="I380" s="133"/>
      <c r="J380" s="132"/>
      <c r="L380" s="133"/>
      <c r="M380" s="132"/>
      <c r="O380" s="133"/>
      <c r="P380" s="132"/>
      <c r="R380" s="133"/>
      <c r="S380" s="132"/>
      <c r="T380" s="132"/>
      <c r="U380" s="133"/>
      <c r="V380" s="132"/>
      <c r="W380" s="132"/>
      <c r="X380" s="133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  <c r="CN380" s="132"/>
      <c r="CO380" s="132"/>
      <c r="CP380" s="132"/>
      <c r="CQ380" s="132"/>
      <c r="CR380" s="132"/>
      <c r="CS380" s="132"/>
      <c r="CT380" s="132"/>
      <c r="CU380" s="132"/>
      <c r="CV380" s="132"/>
      <c r="CW380" s="132"/>
      <c r="CX380" s="132"/>
      <c r="CY380" s="132"/>
      <c r="CZ380" s="132"/>
      <c r="DA380" s="132"/>
      <c r="DB380" s="132"/>
      <c r="DC380" s="132"/>
      <c r="DD380" s="132"/>
      <c r="DE380" s="132"/>
      <c r="DF380" s="132"/>
      <c r="DG380" s="132"/>
    </row>
    <row r="381" spans="4:111" ht="15">
      <c r="D381" s="132"/>
      <c r="E381" s="132"/>
      <c r="F381" s="133"/>
      <c r="G381" s="132"/>
      <c r="I381" s="133"/>
      <c r="J381" s="132"/>
      <c r="L381" s="133"/>
      <c r="M381" s="132"/>
      <c r="O381" s="133"/>
      <c r="P381" s="132"/>
      <c r="R381" s="133"/>
      <c r="S381" s="132"/>
      <c r="T381" s="132"/>
      <c r="U381" s="133"/>
      <c r="V381" s="132"/>
      <c r="W381" s="132"/>
      <c r="X381" s="133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  <c r="CN381" s="132"/>
      <c r="CO381" s="132"/>
      <c r="CP381" s="132"/>
      <c r="CQ381" s="132"/>
      <c r="CR381" s="132"/>
      <c r="CS381" s="132"/>
      <c r="CT381" s="132"/>
      <c r="CU381" s="132"/>
      <c r="CV381" s="132"/>
      <c r="CW381" s="132"/>
      <c r="CX381" s="132"/>
      <c r="CY381" s="132"/>
      <c r="CZ381" s="132"/>
      <c r="DA381" s="132"/>
      <c r="DB381" s="132"/>
      <c r="DC381" s="132"/>
      <c r="DD381" s="132"/>
      <c r="DE381" s="132"/>
      <c r="DF381" s="132"/>
      <c r="DG381" s="132"/>
    </row>
    <row r="382" spans="4:111" ht="15">
      <c r="D382" s="132"/>
      <c r="E382" s="132"/>
      <c r="F382" s="133"/>
      <c r="G382" s="132"/>
      <c r="I382" s="133"/>
      <c r="J382" s="132"/>
      <c r="L382" s="133"/>
      <c r="M382" s="132"/>
      <c r="O382" s="133"/>
      <c r="P382" s="132"/>
      <c r="R382" s="133"/>
      <c r="S382" s="132"/>
      <c r="T382" s="132"/>
      <c r="U382" s="133"/>
      <c r="V382" s="132"/>
      <c r="W382" s="132"/>
      <c r="X382" s="133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  <c r="CN382" s="132"/>
      <c r="CO382" s="132"/>
      <c r="CP382" s="132"/>
      <c r="CQ382" s="132"/>
      <c r="CR382" s="132"/>
      <c r="CS382" s="132"/>
      <c r="CT382" s="132"/>
      <c r="CU382" s="132"/>
      <c r="CV382" s="132"/>
      <c r="CW382" s="132"/>
      <c r="CX382" s="132"/>
      <c r="CY382" s="132"/>
      <c r="CZ382" s="132"/>
      <c r="DA382" s="132"/>
      <c r="DB382" s="132"/>
      <c r="DC382" s="132"/>
      <c r="DD382" s="132"/>
      <c r="DE382" s="132"/>
      <c r="DF382" s="132"/>
      <c r="DG382" s="132"/>
    </row>
    <row r="383" spans="4:111" ht="15">
      <c r="D383" s="132"/>
      <c r="E383" s="132"/>
      <c r="F383" s="133"/>
      <c r="G383" s="132"/>
      <c r="I383" s="133"/>
      <c r="J383" s="132"/>
      <c r="L383" s="133"/>
      <c r="M383" s="132"/>
      <c r="O383" s="133"/>
      <c r="P383" s="132"/>
      <c r="R383" s="133"/>
      <c r="S383" s="132"/>
      <c r="T383" s="132"/>
      <c r="U383" s="133"/>
      <c r="V383" s="132"/>
      <c r="W383" s="132"/>
      <c r="X383" s="133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  <c r="CN383" s="132"/>
      <c r="CO383" s="132"/>
      <c r="CP383" s="132"/>
      <c r="CQ383" s="132"/>
      <c r="CR383" s="132"/>
      <c r="CS383" s="132"/>
      <c r="CT383" s="132"/>
      <c r="CU383" s="132"/>
      <c r="CV383" s="132"/>
      <c r="CW383" s="132"/>
      <c r="CX383" s="132"/>
      <c r="CY383" s="132"/>
      <c r="CZ383" s="132"/>
      <c r="DA383" s="132"/>
      <c r="DB383" s="132"/>
      <c r="DC383" s="132"/>
      <c r="DD383" s="132"/>
      <c r="DE383" s="132"/>
      <c r="DF383" s="132"/>
      <c r="DG383" s="132"/>
    </row>
    <row r="384" spans="4:111" ht="15">
      <c r="D384" s="132"/>
      <c r="E384" s="132"/>
      <c r="F384" s="133"/>
      <c r="G384" s="132"/>
      <c r="I384" s="133"/>
      <c r="J384" s="132"/>
      <c r="L384" s="133"/>
      <c r="M384" s="132"/>
      <c r="O384" s="133"/>
      <c r="P384" s="132"/>
      <c r="R384" s="133"/>
      <c r="S384" s="132"/>
      <c r="T384" s="132"/>
      <c r="U384" s="133"/>
      <c r="V384" s="132"/>
      <c r="W384" s="132"/>
      <c r="X384" s="133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  <c r="CN384" s="132"/>
      <c r="CO384" s="132"/>
      <c r="CP384" s="132"/>
      <c r="CQ384" s="132"/>
      <c r="CR384" s="132"/>
      <c r="CS384" s="132"/>
      <c r="CT384" s="132"/>
      <c r="CU384" s="132"/>
      <c r="CV384" s="132"/>
      <c r="CW384" s="132"/>
      <c r="CX384" s="132"/>
      <c r="CY384" s="132"/>
      <c r="CZ384" s="132"/>
      <c r="DA384" s="132"/>
      <c r="DB384" s="132"/>
      <c r="DC384" s="132"/>
      <c r="DD384" s="132"/>
      <c r="DE384" s="132"/>
      <c r="DF384" s="132"/>
      <c r="DG384" s="132"/>
    </row>
    <row r="385" spans="4:111" ht="15">
      <c r="D385" s="132"/>
      <c r="E385" s="132"/>
      <c r="F385" s="133"/>
      <c r="G385" s="132"/>
      <c r="I385" s="133"/>
      <c r="J385" s="132"/>
      <c r="L385" s="133"/>
      <c r="M385" s="132"/>
      <c r="O385" s="133"/>
      <c r="P385" s="132"/>
      <c r="R385" s="133"/>
      <c r="S385" s="132"/>
      <c r="T385" s="132"/>
      <c r="U385" s="133"/>
      <c r="V385" s="132"/>
      <c r="W385" s="132"/>
      <c r="X385" s="133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  <c r="CN385" s="132"/>
      <c r="CO385" s="132"/>
      <c r="CP385" s="132"/>
      <c r="CQ385" s="132"/>
      <c r="CR385" s="132"/>
      <c r="CS385" s="132"/>
      <c r="CT385" s="132"/>
      <c r="CU385" s="132"/>
      <c r="CV385" s="132"/>
      <c r="CW385" s="132"/>
      <c r="CX385" s="132"/>
      <c r="CY385" s="132"/>
      <c r="CZ385" s="132"/>
      <c r="DA385" s="132"/>
      <c r="DB385" s="132"/>
      <c r="DC385" s="132"/>
      <c r="DD385" s="132"/>
      <c r="DE385" s="132"/>
      <c r="DF385" s="132"/>
      <c r="DG385" s="132"/>
    </row>
    <row r="386" spans="4:111" ht="15">
      <c r="D386" s="132"/>
      <c r="E386" s="132"/>
      <c r="F386" s="133"/>
      <c r="G386" s="132"/>
      <c r="I386" s="133"/>
      <c r="J386" s="132"/>
      <c r="L386" s="133"/>
      <c r="M386" s="132"/>
      <c r="O386" s="133"/>
      <c r="P386" s="132"/>
      <c r="R386" s="133"/>
      <c r="S386" s="132"/>
      <c r="T386" s="132"/>
      <c r="U386" s="133"/>
      <c r="V386" s="132"/>
      <c r="W386" s="132"/>
      <c r="X386" s="133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  <c r="CN386" s="132"/>
      <c r="CO386" s="132"/>
      <c r="CP386" s="132"/>
      <c r="CQ386" s="132"/>
      <c r="CR386" s="132"/>
      <c r="CS386" s="132"/>
      <c r="CT386" s="132"/>
      <c r="CU386" s="132"/>
      <c r="CV386" s="132"/>
      <c r="CW386" s="132"/>
      <c r="CX386" s="132"/>
      <c r="CY386" s="132"/>
      <c r="CZ386" s="132"/>
      <c r="DA386" s="132"/>
      <c r="DB386" s="132"/>
      <c r="DC386" s="132"/>
      <c r="DD386" s="132"/>
      <c r="DE386" s="132"/>
      <c r="DF386" s="132"/>
      <c r="DG386" s="132"/>
    </row>
    <row r="387" spans="4:111" ht="15">
      <c r="D387" s="132"/>
      <c r="E387" s="132"/>
      <c r="F387" s="133"/>
      <c r="G387" s="132"/>
      <c r="I387" s="133"/>
      <c r="J387" s="132"/>
      <c r="L387" s="133"/>
      <c r="M387" s="132"/>
      <c r="O387" s="133"/>
      <c r="P387" s="132"/>
      <c r="R387" s="133"/>
      <c r="S387" s="132"/>
      <c r="T387" s="132"/>
      <c r="U387" s="133"/>
      <c r="V387" s="132"/>
      <c r="W387" s="132"/>
      <c r="X387" s="133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  <c r="CN387" s="132"/>
      <c r="CO387" s="132"/>
      <c r="CP387" s="132"/>
      <c r="CQ387" s="132"/>
      <c r="CR387" s="132"/>
      <c r="CS387" s="132"/>
      <c r="CT387" s="132"/>
      <c r="CU387" s="132"/>
      <c r="CV387" s="132"/>
      <c r="CW387" s="132"/>
      <c r="CX387" s="132"/>
      <c r="CY387" s="132"/>
      <c r="CZ387" s="132"/>
      <c r="DA387" s="132"/>
      <c r="DB387" s="132"/>
      <c r="DC387" s="132"/>
      <c r="DD387" s="132"/>
      <c r="DE387" s="132"/>
      <c r="DF387" s="132"/>
      <c r="DG387" s="132"/>
    </row>
    <row r="388" spans="4:111" ht="15">
      <c r="D388" s="132"/>
      <c r="E388" s="132"/>
      <c r="F388" s="133"/>
      <c r="G388" s="132"/>
      <c r="I388" s="133"/>
      <c r="J388" s="132"/>
      <c r="L388" s="133"/>
      <c r="M388" s="132"/>
      <c r="O388" s="133"/>
      <c r="P388" s="132"/>
      <c r="R388" s="133"/>
      <c r="S388" s="132"/>
      <c r="T388" s="132"/>
      <c r="U388" s="133"/>
      <c r="V388" s="132"/>
      <c r="W388" s="132"/>
      <c r="X388" s="133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  <c r="CS388" s="132"/>
      <c r="CT388" s="132"/>
      <c r="CU388" s="132"/>
      <c r="CV388" s="132"/>
      <c r="CW388" s="132"/>
      <c r="CX388" s="132"/>
      <c r="CY388" s="132"/>
      <c r="CZ388" s="132"/>
      <c r="DA388" s="132"/>
      <c r="DB388" s="132"/>
      <c r="DC388" s="132"/>
      <c r="DD388" s="132"/>
      <c r="DE388" s="132"/>
      <c r="DF388" s="132"/>
      <c r="DG388" s="132"/>
    </row>
    <row r="389" spans="4:111" ht="15">
      <c r="D389" s="132"/>
      <c r="E389" s="132"/>
      <c r="F389" s="133"/>
      <c r="G389" s="132"/>
      <c r="I389" s="133"/>
      <c r="J389" s="132"/>
      <c r="L389" s="133"/>
      <c r="M389" s="132"/>
      <c r="O389" s="133"/>
      <c r="P389" s="132"/>
      <c r="R389" s="133"/>
      <c r="S389" s="132"/>
      <c r="T389" s="132"/>
      <c r="U389" s="133"/>
      <c r="V389" s="132"/>
      <c r="W389" s="132"/>
      <c r="X389" s="133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32"/>
      <c r="CS389" s="132"/>
      <c r="CT389" s="132"/>
      <c r="CU389" s="132"/>
      <c r="CV389" s="132"/>
      <c r="CW389" s="132"/>
      <c r="CX389" s="132"/>
      <c r="CY389" s="132"/>
      <c r="CZ389" s="132"/>
      <c r="DA389" s="132"/>
      <c r="DB389" s="132"/>
      <c r="DC389" s="132"/>
      <c r="DD389" s="132"/>
      <c r="DE389" s="132"/>
      <c r="DF389" s="132"/>
      <c r="DG389" s="132"/>
    </row>
    <row r="390" spans="4:111" ht="15">
      <c r="D390" s="132"/>
      <c r="E390" s="132"/>
      <c r="F390" s="133"/>
      <c r="G390" s="132"/>
      <c r="I390" s="133"/>
      <c r="J390" s="132"/>
      <c r="L390" s="133"/>
      <c r="M390" s="132"/>
      <c r="O390" s="133"/>
      <c r="P390" s="132"/>
      <c r="R390" s="133"/>
      <c r="S390" s="132"/>
      <c r="T390" s="132"/>
      <c r="U390" s="133"/>
      <c r="V390" s="132"/>
      <c r="W390" s="132"/>
      <c r="X390" s="133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  <c r="CN390" s="132"/>
      <c r="CO390" s="132"/>
      <c r="CP390" s="132"/>
      <c r="CQ390" s="132"/>
      <c r="CR390" s="132"/>
      <c r="CS390" s="132"/>
      <c r="CT390" s="132"/>
      <c r="CU390" s="132"/>
      <c r="CV390" s="132"/>
      <c r="CW390" s="132"/>
      <c r="CX390" s="132"/>
      <c r="CY390" s="132"/>
      <c r="CZ390" s="132"/>
      <c r="DA390" s="132"/>
      <c r="DB390" s="132"/>
      <c r="DC390" s="132"/>
      <c r="DD390" s="132"/>
      <c r="DE390" s="132"/>
      <c r="DF390" s="132"/>
      <c r="DG390" s="132"/>
    </row>
    <row r="391" spans="4:111" ht="15">
      <c r="D391" s="132"/>
      <c r="E391" s="132"/>
      <c r="F391" s="133"/>
      <c r="G391" s="132"/>
      <c r="I391" s="133"/>
      <c r="J391" s="132"/>
      <c r="L391" s="133"/>
      <c r="M391" s="132"/>
      <c r="O391" s="133"/>
      <c r="P391" s="132"/>
      <c r="R391" s="133"/>
      <c r="S391" s="132"/>
      <c r="T391" s="132"/>
      <c r="U391" s="133"/>
      <c r="V391" s="132"/>
      <c r="W391" s="132"/>
      <c r="X391" s="133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  <c r="CN391" s="132"/>
      <c r="CO391" s="132"/>
      <c r="CP391" s="132"/>
      <c r="CQ391" s="132"/>
      <c r="CR391" s="132"/>
      <c r="CS391" s="132"/>
      <c r="CT391" s="132"/>
      <c r="CU391" s="132"/>
      <c r="CV391" s="132"/>
      <c r="CW391" s="132"/>
      <c r="CX391" s="132"/>
      <c r="CY391" s="132"/>
      <c r="CZ391" s="132"/>
      <c r="DA391" s="132"/>
      <c r="DB391" s="132"/>
      <c r="DC391" s="132"/>
      <c r="DD391" s="132"/>
      <c r="DE391" s="132"/>
      <c r="DF391" s="132"/>
      <c r="DG391" s="132"/>
    </row>
    <row r="392" spans="4:111" ht="15">
      <c r="D392" s="132"/>
      <c r="E392" s="132"/>
      <c r="F392" s="133"/>
      <c r="G392" s="132"/>
      <c r="I392" s="133"/>
      <c r="J392" s="132"/>
      <c r="L392" s="133"/>
      <c r="M392" s="132"/>
      <c r="O392" s="133"/>
      <c r="P392" s="132"/>
      <c r="R392" s="133"/>
      <c r="S392" s="132"/>
      <c r="T392" s="132"/>
      <c r="U392" s="133"/>
      <c r="V392" s="132"/>
      <c r="W392" s="132"/>
      <c r="X392" s="133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  <c r="CS392" s="132"/>
      <c r="CT392" s="132"/>
      <c r="CU392" s="132"/>
      <c r="CV392" s="132"/>
      <c r="CW392" s="132"/>
      <c r="CX392" s="132"/>
      <c r="CY392" s="132"/>
      <c r="CZ392" s="132"/>
      <c r="DA392" s="132"/>
      <c r="DB392" s="132"/>
      <c r="DC392" s="132"/>
      <c r="DD392" s="132"/>
      <c r="DE392" s="132"/>
      <c r="DF392" s="132"/>
      <c r="DG392" s="132"/>
    </row>
    <row r="393" spans="4:111" ht="15">
      <c r="D393" s="132"/>
      <c r="E393" s="132"/>
      <c r="F393" s="133"/>
      <c r="G393" s="132"/>
      <c r="I393" s="133"/>
      <c r="J393" s="132"/>
      <c r="L393" s="133"/>
      <c r="M393" s="132"/>
      <c r="O393" s="133"/>
      <c r="P393" s="132"/>
      <c r="R393" s="133"/>
      <c r="S393" s="132"/>
      <c r="T393" s="132"/>
      <c r="U393" s="133"/>
      <c r="V393" s="132"/>
      <c r="W393" s="132"/>
      <c r="X393" s="133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  <c r="CS393" s="132"/>
      <c r="CT393" s="132"/>
      <c r="CU393" s="132"/>
      <c r="CV393" s="132"/>
      <c r="CW393" s="132"/>
      <c r="CX393" s="132"/>
      <c r="CY393" s="132"/>
      <c r="CZ393" s="132"/>
      <c r="DA393" s="132"/>
      <c r="DB393" s="132"/>
      <c r="DC393" s="132"/>
      <c r="DD393" s="132"/>
      <c r="DE393" s="132"/>
      <c r="DF393" s="132"/>
      <c r="DG393" s="132"/>
    </row>
    <row r="394" spans="4:111" ht="15">
      <c r="D394" s="132"/>
      <c r="E394" s="132"/>
      <c r="F394" s="133"/>
      <c r="G394" s="132"/>
      <c r="I394" s="133"/>
      <c r="J394" s="132"/>
      <c r="L394" s="133"/>
      <c r="M394" s="132"/>
      <c r="O394" s="133"/>
      <c r="P394" s="132"/>
      <c r="R394" s="133"/>
      <c r="S394" s="132"/>
      <c r="T394" s="132"/>
      <c r="U394" s="133"/>
      <c r="V394" s="132"/>
      <c r="W394" s="132"/>
      <c r="X394" s="133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  <c r="CU394" s="132"/>
      <c r="CV394" s="132"/>
      <c r="CW394" s="132"/>
      <c r="CX394" s="132"/>
      <c r="CY394" s="132"/>
      <c r="CZ394" s="132"/>
      <c r="DA394" s="132"/>
      <c r="DB394" s="132"/>
      <c r="DC394" s="132"/>
      <c r="DD394" s="132"/>
      <c r="DE394" s="132"/>
      <c r="DF394" s="132"/>
      <c r="DG394" s="132"/>
    </row>
    <row r="395" spans="4:111" ht="15">
      <c r="D395" s="132"/>
      <c r="E395" s="132"/>
      <c r="F395" s="133"/>
      <c r="G395" s="132"/>
      <c r="I395" s="133"/>
      <c r="J395" s="132"/>
      <c r="L395" s="133"/>
      <c r="M395" s="132"/>
      <c r="O395" s="133"/>
      <c r="P395" s="132"/>
      <c r="R395" s="133"/>
      <c r="S395" s="132"/>
      <c r="T395" s="132"/>
      <c r="U395" s="133"/>
      <c r="V395" s="132"/>
      <c r="W395" s="132"/>
      <c r="X395" s="133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</row>
    <row r="396" spans="4:111" ht="15">
      <c r="D396" s="132"/>
      <c r="E396" s="132"/>
      <c r="F396" s="133"/>
      <c r="G396" s="132"/>
      <c r="I396" s="133"/>
      <c r="J396" s="132"/>
      <c r="L396" s="133"/>
      <c r="M396" s="132"/>
      <c r="O396" s="133"/>
      <c r="P396" s="132"/>
      <c r="R396" s="133"/>
      <c r="S396" s="132"/>
      <c r="T396" s="132"/>
      <c r="U396" s="133"/>
      <c r="V396" s="132"/>
      <c r="W396" s="132"/>
      <c r="X396" s="133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  <c r="DB396" s="132"/>
      <c r="DC396" s="132"/>
      <c r="DD396" s="132"/>
      <c r="DE396" s="132"/>
      <c r="DF396" s="132"/>
      <c r="DG396" s="132"/>
    </row>
    <row r="397" spans="4:111" ht="15">
      <c r="D397" s="132"/>
      <c r="E397" s="132"/>
      <c r="F397" s="133"/>
      <c r="G397" s="132"/>
      <c r="I397" s="133"/>
      <c r="J397" s="132"/>
      <c r="L397" s="133"/>
      <c r="M397" s="132"/>
      <c r="O397" s="133"/>
      <c r="P397" s="132"/>
      <c r="R397" s="133"/>
      <c r="S397" s="132"/>
      <c r="T397" s="132"/>
      <c r="U397" s="133"/>
      <c r="V397" s="132"/>
      <c r="W397" s="132"/>
      <c r="X397" s="133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  <c r="CS397" s="132"/>
      <c r="CT397" s="132"/>
      <c r="CU397" s="132"/>
      <c r="CV397" s="132"/>
      <c r="CW397" s="132"/>
      <c r="CX397" s="132"/>
      <c r="CY397" s="132"/>
      <c r="CZ397" s="132"/>
      <c r="DA397" s="132"/>
      <c r="DB397" s="132"/>
      <c r="DC397" s="132"/>
      <c r="DD397" s="132"/>
      <c r="DE397" s="132"/>
      <c r="DF397" s="132"/>
      <c r="DG397" s="132"/>
    </row>
    <row r="398" spans="4:111" ht="15">
      <c r="D398" s="132"/>
      <c r="E398" s="132"/>
      <c r="F398" s="133"/>
      <c r="G398" s="132"/>
      <c r="I398" s="133"/>
      <c r="J398" s="132"/>
      <c r="L398" s="133"/>
      <c r="M398" s="132"/>
      <c r="O398" s="133"/>
      <c r="P398" s="132"/>
      <c r="R398" s="133"/>
      <c r="S398" s="132"/>
      <c r="T398" s="132"/>
      <c r="U398" s="133"/>
      <c r="V398" s="132"/>
      <c r="W398" s="132"/>
      <c r="X398" s="133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  <c r="CU398" s="132"/>
      <c r="CV398" s="132"/>
      <c r="CW398" s="132"/>
      <c r="CX398" s="132"/>
      <c r="CY398" s="132"/>
      <c r="CZ398" s="132"/>
      <c r="DA398" s="132"/>
      <c r="DB398" s="132"/>
      <c r="DC398" s="132"/>
      <c r="DD398" s="132"/>
      <c r="DE398" s="132"/>
      <c r="DF398" s="132"/>
      <c r="DG398" s="132"/>
    </row>
    <row r="399" spans="4:111" ht="15">
      <c r="D399" s="132"/>
      <c r="E399" s="132"/>
      <c r="F399" s="133"/>
      <c r="G399" s="132"/>
      <c r="I399" s="133"/>
      <c r="J399" s="132"/>
      <c r="L399" s="133"/>
      <c r="M399" s="132"/>
      <c r="O399" s="133"/>
      <c r="P399" s="132"/>
      <c r="R399" s="133"/>
      <c r="S399" s="132"/>
      <c r="T399" s="132"/>
      <c r="U399" s="133"/>
      <c r="V399" s="132"/>
      <c r="W399" s="132"/>
      <c r="X399" s="133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  <c r="CS399" s="132"/>
      <c r="CT399" s="132"/>
      <c r="CU399" s="132"/>
      <c r="CV399" s="132"/>
      <c r="CW399" s="132"/>
      <c r="CX399" s="132"/>
      <c r="CY399" s="132"/>
      <c r="CZ399" s="132"/>
      <c r="DA399" s="132"/>
      <c r="DB399" s="132"/>
      <c r="DC399" s="132"/>
      <c r="DD399" s="132"/>
      <c r="DE399" s="132"/>
      <c r="DF399" s="132"/>
      <c r="DG399" s="132"/>
    </row>
    <row r="400" spans="4:111" ht="15">
      <c r="D400" s="132"/>
      <c r="E400" s="132"/>
      <c r="F400" s="133"/>
      <c r="G400" s="132"/>
      <c r="I400" s="133"/>
      <c r="J400" s="132"/>
      <c r="L400" s="133"/>
      <c r="M400" s="132"/>
      <c r="O400" s="133"/>
      <c r="P400" s="132"/>
      <c r="R400" s="133"/>
      <c r="S400" s="132"/>
      <c r="T400" s="132"/>
      <c r="U400" s="133"/>
      <c r="V400" s="132"/>
      <c r="W400" s="132"/>
      <c r="X400" s="133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  <c r="CJ400" s="132"/>
      <c r="CK400" s="132"/>
      <c r="CL400" s="132"/>
      <c r="CM400" s="132"/>
      <c r="CN400" s="132"/>
      <c r="CO400" s="132"/>
      <c r="CP400" s="132"/>
      <c r="CQ400" s="132"/>
      <c r="CR400" s="132"/>
      <c r="CS400" s="132"/>
      <c r="CT400" s="132"/>
      <c r="CU400" s="132"/>
      <c r="CV400" s="132"/>
      <c r="CW400" s="132"/>
      <c r="CX400" s="132"/>
      <c r="CY400" s="132"/>
      <c r="CZ400" s="132"/>
      <c r="DA400" s="132"/>
      <c r="DB400" s="132"/>
      <c r="DC400" s="132"/>
      <c r="DD400" s="132"/>
      <c r="DE400" s="132"/>
      <c r="DF400" s="132"/>
      <c r="DG400" s="132"/>
    </row>
    <row r="401" spans="4:111" ht="15">
      <c r="D401" s="132"/>
      <c r="E401" s="132"/>
      <c r="F401" s="133"/>
      <c r="G401" s="132"/>
      <c r="I401" s="133"/>
      <c r="J401" s="132"/>
      <c r="L401" s="133"/>
      <c r="M401" s="132"/>
      <c r="O401" s="133"/>
      <c r="P401" s="132"/>
      <c r="R401" s="133"/>
      <c r="S401" s="132"/>
      <c r="T401" s="132"/>
      <c r="U401" s="133"/>
      <c r="V401" s="132"/>
      <c r="W401" s="132"/>
      <c r="X401" s="133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  <c r="CJ401" s="132"/>
      <c r="CK401" s="132"/>
      <c r="CL401" s="132"/>
      <c r="CM401" s="132"/>
      <c r="CN401" s="132"/>
      <c r="CO401" s="132"/>
      <c r="CP401" s="132"/>
      <c r="CQ401" s="132"/>
      <c r="CR401" s="132"/>
      <c r="CS401" s="132"/>
      <c r="CT401" s="132"/>
      <c r="CU401" s="132"/>
      <c r="CV401" s="132"/>
      <c r="CW401" s="132"/>
      <c r="CX401" s="132"/>
      <c r="CY401" s="132"/>
      <c r="CZ401" s="132"/>
      <c r="DA401" s="132"/>
      <c r="DB401" s="132"/>
      <c r="DC401" s="132"/>
      <c r="DD401" s="132"/>
      <c r="DE401" s="132"/>
      <c r="DF401" s="132"/>
      <c r="DG401" s="132"/>
    </row>
    <row r="402" spans="4:111" ht="15">
      <c r="D402" s="132"/>
      <c r="E402" s="132"/>
      <c r="F402" s="133"/>
      <c r="G402" s="132"/>
      <c r="I402" s="133"/>
      <c r="J402" s="132"/>
      <c r="L402" s="133"/>
      <c r="M402" s="132"/>
      <c r="O402" s="133"/>
      <c r="P402" s="132"/>
      <c r="R402" s="133"/>
      <c r="S402" s="132"/>
      <c r="T402" s="132"/>
      <c r="U402" s="133"/>
      <c r="V402" s="132"/>
      <c r="W402" s="132"/>
      <c r="X402" s="133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  <c r="CH402" s="132"/>
      <c r="CI402" s="132"/>
      <c r="CJ402" s="132"/>
      <c r="CK402" s="132"/>
      <c r="CL402" s="132"/>
      <c r="CM402" s="132"/>
      <c r="CN402" s="132"/>
      <c r="CO402" s="132"/>
      <c r="CP402" s="132"/>
      <c r="CQ402" s="132"/>
      <c r="CR402" s="132"/>
      <c r="CS402" s="132"/>
      <c r="CT402" s="132"/>
      <c r="CU402" s="132"/>
      <c r="CV402" s="132"/>
      <c r="CW402" s="132"/>
      <c r="CX402" s="132"/>
      <c r="CY402" s="132"/>
      <c r="CZ402" s="132"/>
      <c r="DA402" s="132"/>
      <c r="DB402" s="132"/>
      <c r="DC402" s="132"/>
      <c r="DD402" s="132"/>
      <c r="DE402" s="132"/>
      <c r="DF402" s="132"/>
      <c r="DG402" s="132"/>
    </row>
    <row r="403" spans="4:111" ht="15">
      <c r="D403" s="132"/>
      <c r="E403" s="132"/>
      <c r="F403" s="133"/>
      <c r="G403" s="132"/>
      <c r="I403" s="133"/>
      <c r="J403" s="132"/>
      <c r="L403" s="133"/>
      <c r="M403" s="132"/>
      <c r="O403" s="133"/>
      <c r="P403" s="132"/>
      <c r="R403" s="133"/>
      <c r="S403" s="132"/>
      <c r="T403" s="132"/>
      <c r="U403" s="133"/>
      <c r="V403" s="132"/>
      <c r="W403" s="132"/>
      <c r="X403" s="133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  <c r="CH403" s="132"/>
      <c r="CI403" s="132"/>
      <c r="CJ403" s="132"/>
      <c r="CK403" s="132"/>
      <c r="CL403" s="132"/>
      <c r="CM403" s="132"/>
      <c r="CN403" s="132"/>
      <c r="CO403" s="132"/>
      <c r="CP403" s="132"/>
      <c r="CQ403" s="132"/>
      <c r="CR403" s="132"/>
      <c r="CS403" s="132"/>
      <c r="CT403" s="132"/>
      <c r="CU403" s="132"/>
      <c r="CV403" s="132"/>
      <c r="CW403" s="132"/>
      <c r="CX403" s="132"/>
      <c r="CY403" s="132"/>
      <c r="CZ403" s="132"/>
      <c r="DA403" s="132"/>
      <c r="DB403" s="132"/>
      <c r="DC403" s="132"/>
      <c r="DD403" s="132"/>
      <c r="DE403" s="132"/>
      <c r="DF403" s="132"/>
      <c r="DG403" s="132"/>
    </row>
    <row r="404" spans="4:111" ht="15">
      <c r="D404" s="132"/>
      <c r="E404" s="132"/>
      <c r="F404" s="133"/>
      <c r="G404" s="132"/>
      <c r="I404" s="133"/>
      <c r="J404" s="132"/>
      <c r="L404" s="133"/>
      <c r="M404" s="132"/>
      <c r="O404" s="133"/>
      <c r="P404" s="132"/>
      <c r="R404" s="133"/>
      <c r="S404" s="132"/>
      <c r="T404" s="132"/>
      <c r="U404" s="133"/>
      <c r="V404" s="132"/>
      <c r="W404" s="132"/>
      <c r="X404" s="133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  <c r="CA404" s="132"/>
      <c r="CB404" s="132"/>
      <c r="CC404" s="132"/>
      <c r="CD404" s="132"/>
      <c r="CE404" s="132"/>
      <c r="CF404" s="132"/>
      <c r="CG404" s="132"/>
      <c r="CH404" s="132"/>
      <c r="CI404" s="132"/>
      <c r="CJ404" s="132"/>
      <c r="CK404" s="132"/>
      <c r="CL404" s="132"/>
      <c r="CM404" s="132"/>
      <c r="CN404" s="132"/>
      <c r="CO404" s="132"/>
      <c r="CP404" s="132"/>
      <c r="CQ404" s="132"/>
      <c r="CR404" s="132"/>
      <c r="CS404" s="132"/>
      <c r="CT404" s="132"/>
      <c r="CU404" s="132"/>
      <c r="CV404" s="132"/>
      <c r="CW404" s="132"/>
      <c r="CX404" s="132"/>
      <c r="CY404" s="132"/>
      <c r="CZ404" s="132"/>
      <c r="DA404" s="132"/>
      <c r="DB404" s="132"/>
      <c r="DC404" s="132"/>
      <c r="DD404" s="132"/>
      <c r="DE404" s="132"/>
      <c r="DF404" s="132"/>
      <c r="DG404" s="132"/>
    </row>
    <row r="405" spans="4:111" ht="15">
      <c r="D405" s="132"/>
      <c r="E405" s="132"/>
      <c r="F405" s="133"/>
      <c r="G405" s="132"/>
      <c r="I405" s="133"/>
      <c r="J405" s="132"/>
      <c r="L405" s="133"/>
      <c r="M405" s="132"/>
      <c r="O405" s="133"/>
      <c r="P405" s="132"/>
      <c r="R405" s="133"/>
      <c r="S405" s="132"/>
      <c r="T405" s="132"/>
      <c r="U405" s="133"/>
      <c r="V405" s="132"/>
      <c r="W405" s="132"/>
      <c r="X405" s="133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  <c r="CA405" s="132"/>
      <c r="CB405" s="132"/>
      <c r="CC405" s="132"/>
      <c r="CD405" s="132"/>
      <c r="CE405" s="132"/>
      <c r="CF405" s="132"/>
      <c r="CG405" s="132"/>
      <c r="CH405" s="132"/>
      <c r="CI405" s="132"/>
      <c r="CJ405" s="132"/>
      <c r="CK405" s="132"/>
      <c r="CL405" s="132"/>
      <c r="CM405" s="132"/>
      <c r="CN405" s="132"/>
      <c r="CO405" s="132"/>
      <c r="CP405" s="132"/>
      <c r="CQ405" s="132"/>
      <c r="CR405" s="132"/>
      <c r="CS405" s="132"/>
      <c r="CT405" s="132"/>
      <c r="CU405" s="132"/>
      <c r="CV405" s="132"/>
      <c r="CW405" s="132"/>
      <c r="CX405" s="132"/>
      <c r="CY405" s="132"/>
      <c r="CZ405" s="132"/>
      <c r="DA405" s="132"/>
      <c r="DB405" s="132"/>
      <c r="DC405" s="132"/>
      <c r="DD405" s="132"/>
      <c r="DE405" s="132"/>
      <c r="DF405" s="132"/>
      <c r="DG405" s="132"/>
    </row>
    <row r="406" spans="4:111" ht="15">
      <c r="D406" s="132"/>
      <c r="E406" s="132"/>
      <c r="F406" s="133"/>
      <c r="G406" s="132"/>
      <c r="I406" s="133"/>
      <c r="J406" s="132"/>
      <c r="L406" s="133"/>
      <c r="M406" s="132"/>
      <c r="O406" s="133"/>
      <c r="P406" s="132"/>
      <c r="R406" s="133"/>
      <c r="S406" s="132"/>
      <c r="T406" s="132"/>
      <c r="U406" s="133"/>
      <c r="V406" s="132"/>
      <c r="W406" s="132"/>
      <c r="X406" s="133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  <c r="CH406" s="132"/>
      <c r="CI406" s="132"/>
      <c r="CJ406" s="132"/>
      <c r="CK406" s="132"/>
      <c r="CL406" s="132"/>
      <c r="CM406" s="132"/>
      <c r="CN406" s="132"/>
      <c r="CO406" s="132"/>
      <c r="CP406" s="132"/>
      <c r="CQ406" s="132"/>
      <c r="CR406" s="132"/>
      <c r="CS406" s="132"/>
      <c r="CT406" s="132"/>
      <c r="CU406" s="132"/>
      <c r="CV406" s="132"/>
      <c r="CW406" s="132"/>
      <c r="CX406" s="132"/>
      <c r="CY406" s="132"/>
      <c r="CZ406" s="132"/>
      <c r="DA406" s="132"/>
      <c r="DB406" s="132"/>
      <c r="DC406" s="132"/>
      <c r="DD406" s="132"/>
      <c r="DE406" s="132"/>
      <c r="DF406" s="132"/>
      <c r="DG406" s="132"/>
    </row>
    <row r="407" spans="4:111" ht="15">
      <c r="D407" s="132"/>
      <c r="E407" s="132"/>
      <c r="F407" s="133"/>
      <c r="G407" s="132"/>
      <c r="I407" s="133"/>
      <c r="J407" s="132"/>
      <c r="L407" s="133"/>
      <c r="M407" s="132"/>
      <c r="O407" s="133"/>
      <c r="P407" s="132"/>
      <c r="R407" s="133"/>
      <c r="S407" s="132"/>
      <c r="T407" s="132"/>
      <c r="U407" s="133"/>
      <c r="V407" s="132"/>
      <c r="W407" s="132"/>
      <c r="X407" s="133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  <c r="CJ407" s="132"/>
      <c r="CK407" s="132"/>
      <c r="CL407" s="132"/>
      <c r="CM407" s="132"/>
      <c r="CN407" s="132"/>
      <c r="CO407" s="132"/>
      <c r="CP407" s="132"/>
      <c r="CQ407" s="132"/>
      <c r="CR407" s="132"/>
      <c r="CS407" s="132"/>
      <c r="CT407" s="132"/>
      <c r="CU407" s="132"/>
      <c r="CV407" s="132"/>
      <c r="CW407" s="132"/>
      <c r="CX407" s="132"/>
      <c r="CY407" s="132"/>
      <c r="CZ407" s="132"/>
      <c r="DA407" s="132"/>
      <c r="DB407" s="132"/>
      <c r="DC407" s="132"/>
      <c r="DD407" s="132"/>
      <c r="DE407" s="132"/>
      <c r="DF407" s="132"/>
      <c r="DG407" s="132"/>
    </row>
    <row r="408" spans="4:111" ht="15">
      <c r="D408" s="132"/>
      <c r="E408" s="132"/>
      <c r="F408" s="133"/>
      <c r="G408" s="132"/>
      <c r="I408" s="133"/>
      <c r="J408" s="132"/>
      <c r="L408" s="133"/>
      <c r="M408" s="132"/>
      <c r="O408" s="133"/>
      <c r="P408" s="132"/>
      <c r="R408" s="133"/>
      <c r="S408" s="132"/>
      <c r="T408" s="132"/>
      <c r="U408" s="133"/>
      <c r="V408" s="132"/>
      <c r="W408" s="132"/>
      <c r="X408" s="133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  <c r="CH408" s="132"/>
      <c r="CI408" s="132"/>
      <c r="CJ408" s="132"/>
      <c r="CK408" s="132"/>
      <c r="CL408" s="132"/>
      <c r="CM408" s="132"/>
      <c r="CN408" s="132"/>
      <c r="CO408" s="132"/>
      <c r="CP408" s="132"/>
      <c r="CQ408" s="132"/>
      <c r="CR408" s="132"/>
      <c r="CS408" s="132"/>
      <c r="CT408" s="132"/>
      <c r="CU408" s="132"/>
      <c r="CV408" s="132"/>
      <c r="CW408" s="132"/>
      <c r="CX408" s="132"/>
      <c r="CY408" s="132"/>
      <c r="CZ408" s="132"/>
      <c r="DA408" s="132"/>
      <c r="DB408" s="132"/>
      <c r="DC408" s="132"/>
      <c r="DD408" s="132"/>
      <c r="DE408" s="132"/>
      <c r="DF408" s="132"/>
      <c r="DG408" s="132"/>
    </row>
    <row r="409" spans="4:111" ht="15">
      <c r="D409" s="132"/>
      <c r="E409" s="132"/>
      <c r="F409" s="133"/>
      <c r="G409" s="132"/>
      <c r="I409" s="133"/>
      <c r="J409" s="132"/>
      <c r="L409" s="133"/>
      <c r="M409" s="132"/>
      <c r="O409" s="133"/>
      <c r="P409" s="132"/>
      <c r="R409" s="133"/>
      <c r="S409" s="132"/>
      <c r="T409" s="132"/>
      <c r="U409" s="133"/>
      <c r="V409" s="132"/>
      <c r="W409" s="132"/>
      <c r="X409" s="133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  <c r="CH409" s="132"/>
      <c r="CI409" s="132"/>
      <c r="CJ409" s="132"/>
      <c r="CK409" s="132"/>
      <c r="CL409" s="132"/>
      <c r="CM409" s="132"/>
      <c r="CN409" s="132"/>
      <c r="CO409" s="132"/>
      <c r="CP409" s="132"/>
      <c r="CQ409" s="132"/>
      <c r="CR409" s="132"/>
      <c r="CS409" s="132"/>
      <c r="CT409" s="132"/>
      <c r="CU409" s="132"/>
      <c r="CV409" s="132"/>
      <c r="CW409" s="132"/>
      <c r="CX409" s="132"/>
      <c r="CY409" s="132"/>
      <c r="CZ409" s="132"/>
      <c r="DA409" s="132"/>
      <c r="DB409" s="132"/>
      <c r="DC409" s="132"/>
      <c r="DD409" s="132"/>
      <c r="DE409" s="132"/>
      <c r="DF409" s="132"/>
      <c r="DG409" s="132"/>
    </row>
    <row r="410" spans="4:111" ht="15">
      <c r="D410" s="132"/>
      <c r="E410" s="132"/>
      <c r="F410" s="133"/>
      <c r="G410" s="132"/>
      <c r="I410" s="133"/>
      <c r="J410" s="132"/>
      <c r="L410" s="133"/>
      <c r="M410" s="132"/>
      <c r="O410" s="133"/>
      <c r="P410" s="132"/>
      <c r="R410" s="133"/>
      <c r="S410" s="132"/>
      <c r="T410" s="132"/>
      <c r="U410" s="133"/>
      <c r="V410" s="132"/>
      <c r="W410" s="132"/>
      <c r="X410" s="133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  <c r="CA410" s="132"/>
      <c r="CB410" s="132"/>
      <c r="CC410" s="132"/>
      <c r="CD410" s="132"/>
      <c r="CE410" s="132"/>
      <c r="CF410" s="132"/>
      <c r="CG410" s="132"/>
      <c r="CH410" s="132"/>
      <c r="CI410" s="132"/>
      <c r="CJ410" s="132"/>
      <c r="CK410" s="132"/>
      <c r="CL410" s="132"/>
      <c r="CM410" s="132"/>
      <c r="CN410" s="132"/>
      <c r="CO410" s="132"/>
      <c r="CP410" s="132"/>
      <c r="CQ410" s="132"/>
      <c r="CR410" s="132"/>
      <c r="CS410" s="132"/>
      <c r="CT410" s="132"/>
      <c r="CU410" s="132"/>
      <c r="CV410" s="132"/>
      <c r="CW410" s="132"/>
      <c r="CX410" s="132"/>
      <c r="CY410" s="132"/>
      <c r="CZ410" s="132"/>
      <c r="DA410" s="132"/>
      <c r="DB410" s="132"/>
      <c r="DC410" s="132"/>
      <c r="DD410" s="132"/>
      <c r="DE410" s="132"/>
      <c r="DF410" s="132"/>
      <c r="DG410" s="132"/>
    </row>
    <row r="411" spans="4:111" ht="15">
      <c r="D411" s="132"/>
      <c r="E411" s="132"/>
      <c r="F411" s="133"/>
      <c r="G411" s="132"/>
      <c r="I411" s="133"/>
      <c r="J411" s="132"/>
      <c r="L411" s="133"/>
      <c r="M411" s="132"/>
      <c r="O411" s="133"/>
      <c r="P411" s="132"/>
      <c r="R411" s="133"/>
      <c r="S411" s="132"/>
      <c r="T411" s="132"/>
      <c r="U411" s="133"/>
      <c r="V411" s="132"/>
      <c r="W411" s="132"/>
      <c r="X411" s="133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2"/>
      <c r="BR411" s="132"/>
      <c r="BS411" s="132"/>
      <c r="BT411" s="132"/>
      <c r="BU411" s="132"/>
      <c r="BV411" s="132"/>
      <c r="BW411" s="132"/>
      <c r="BX411" s="132"/>
      <c r="BY411" s="132"/>
      <c r="BZ411" s="132"/>
      <c r="CA411" s="132"/>
      <c r="CB411" s="132"/>
      <c r="CC411" s="132"/>
      <c r="CD411" s="132"/>
      <c r="CE411" s="132"/>
      <c r="CF411" s="132"/>
      <c r="CG411" s="132"/>
      <c r="CH411" s="132"/>
      <c r="CI411" s="132"/>
      <c r="CJ411" s="132"/>
      <c r="CK411" s="132"/>
      <c r="CL411" s="132"/>
      <c r="CM411" s="132"/>
      <c r="CN411" s="132"/>
      <c r="CO411" s="132"/>
      <c r="CP411" s="132"/>
      <c r="CQ411" s="132"/>
      <c r="CR411" s="132"/>
      <c r="CS411" s="132"/>
      <c r="CT411" s="132"/>
      <c r="CU411" s="132"/>
      <c r="CV411" s="132"/>
      <c r="CW411" s="132"/>
      <c r="CX411" s="132"/>
      <c r="CY411" s="132"/>
      <c r="CZ411" s="132"/>
      <c r="DA411" s="132"/>
      <c r="DB411" s="132"/>
      <c r="DC411" s="132"/>
      <c r="DD411" s="132"/>
      <c r="DE411" s="132"/>
      <c r="DF411" s="132"/>
      <c r="DG411" s="132"/>
    </row>
    <row r="412" spans="4:111" ht="15">
      <c r="D412" s="132"/>
      <c r="E412" s="132"/>
      <c r="F412" s="133"/>
      <c r="G412" s="132"/>
      <c r="I412" s="133"/>
      <c r="J412" s="132"/>
      <c r="L412" s="133"/>
      <c r="M412" s="132"/>
      <c r="O412" s="133"/>
      <c r="P412" s="132"/>
      <c r="R412" s="133"/>
      <c r="S412" s="132"/>
      <c r="T412" s="132"/>
      <c r="U412" s="133"/>
      <c r="V412" s="132"/>
      <c r="W412" s="132"/>
      <c r="X412" s="133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  <c r="CJ412" s="132"/>
      <c r="CK412" s="132"/>
      <c r="CL412" s="132"/>
      <c r="CM412" s="132"/>
      <c r="CN412" s="132"/>
      <c r="CO412" s="132"/>
      <c r="CP412" s="132"/>
      <c r="CQ412" s="132"/>
      <c r="CR412" s="132"/>
      <c r="CS412" s="132"/>
      <c r="CT412" s="132"/>
      <c r="CU412" s="132"/>
      <c r="CV412" s="132"/>
      <c r="CW412" s="132"/>
      <c r="CX412" s="132"/>
      <c r="CY412" s="132"/>
      <c r="CZ412" s="132"/>
      <c r="DA412" s="132"/>
      <c r="DB412" s="132"/>
      <c r="DC412" s="132"/>
      <c r="DD412" s="132"/>
      <c r="DE412" s="132"/>
      <c r="DF412" s="132"/>
      <c r="DG412" s="132"/>
    </row>
    <row r="413" spans="4:111" ht="15">
      <c r="D413" s="132"/>
      <c r="E413" s="132"/>
      <c r="F413" s="133"/>
      <c r="G413" s="132"/>
      <c r="I413" s="133"/>
      <c r="J413" s="132"/>
      <c r="L413" s="133"/>
      <c r="M413" s="132"/>
      <c r="O413" s="133"/>
      <c r="P413" s="132"/>
      <c r="R413" s="133"/>
      <c r="S413" s="132"/>
      <c r="T413" s="132"/>
      <c r="U413" s="133"/>
      <c r="V413" s="132"/>
      <c r="W413" s="132"/>
      <c r="X413" s="133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  <c r="BS413" s="132"/>
      <c r="BT413" s="132"/>
      <c r="BU413" s="132"/>
      <c r="BV413" s="132"/>
      <c r="BW413" s="132"/>
      <c r="BX413" s="132"/>
      <c r="BY413" s="132"/>
      <c r="BZ413" s="132"/>
      <c r="CA413" s="132"/>
      <c r="CB413" s="132"/>
      <c r="CC413" s="132"/>
      <c r="CD413" s="132"/>
      <c r="CE413" s="132"/>
      <c r="CF413" s="132"/>
      <c r="CG413" s="132"/>
      <c r="CH413" s="132"/>
      <c r="CI413" s="132"/>
      <c r="CJ413" s="132"/>
      <c r="CK413" s="132"/>
      <c r="CL413" s="132"/>
      <c r="CM413" s="132"/>
      <c r="CN413" s="132"/>
      <c r="CO413" s="132"/>
      <c r="CP413" s="132"/>
      <c r="CQ413" s="132"/>
      <c r="CR413" s="132"/>
      <c r="CS413" s="132"/>
      <c r="CT413" s="132"/>
      <c r="CU413" s="132"/>
      <c r="CV413" s="132"/>
      <c r="CW413" s="132"/>
      <c r="CX413" s="132"/>
      <c r="CY413" s="132"/>
      <c r="CZ413" s="132"/>
      <c r="DA413" s="132"/>
      <c r="DB413" s="132"/>
      <c r="DC413" s="132"/>
      <c r="DD413" s="132"/>
      <c r="DE413" s="132"/>
      <c r="DF413" s="132"/>
      <c r="DG413" s="132"/>
    </row>
    <row r="414" spans="4:111" ht="15">
      <c r="D414" s="132"/>
      <c r="E414" s="132"/>
      <c r="F414" s="133"/>
      <c r="G414" s="132"/>
      <c r="I414" s="133"/>
      <c r="J414" s="132"/>
      <c r="L414" s="133"/>
      <c r="M414" s="132"/>
      <c r="O414" s="133"/>
      <c r="P414" s="132"/>
      <c r="R414" s="133"/>
      <c r="S414" s="132"/>
      <c r="T414" s="132"/>
      <c r="U414" s="133"/>
      <c r="V414" s="132"/>
      <c r="W414" s="132"/>
      <c r="X414" s="133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  <c r="CF414" s="132"/>
      <c r="CG414" s="132"/>
      <c r="CH414" s="132"/>
      <c r="CI414" s="132"/>
      <c r="CJ414" s="132"/>
      <c r="CK414" s="132"/>
      <c r="CL414" s="132"/>
      <c r="CM414" s="132"/>
      <c r="CN414" s="132"/>
      <c r="CO414" s="132"/>
      <c r="CP414" s="132"/>
      <c r="CQ414" s="132"/>
      <c r="CR414" s="132"/>
      <c r="CS414" s="132"/>
      <c r="CT414" s="132"/>
      <c r="CU414" s="132"/>
      <c r="CV414" s="132"/>
      <c r="CW414" s="132"/>
      <c r="CX414" s="132"/>
      <c r="CY414" s="132"/>
      <c r="CZ414" s="132"/>
      <c r="DA414" s="132"/>
      <c r="DB414" s="132"/>
      <c r="DC414" s="132"/>
      <c r="DD414" s="132"/>
      <c r="DE414" s="132"/>
      <c r="DF414" s="132"/>
      <c r="DG414" s="132"/>
    </row>
    <row r="415" spans="4:111" ht="15">
      <c r="D415" s="132"/>
      <c r="E415" s="132"/>
      <c r="F415" s="133"/>
      <c r="G415" s="132"/>
      <c r="I415" s="133"/>
      <c r="J415" s="132"/>
      <c r="L415" s="133"/>
      <c r="M415" s="132"/>
      <c r="O415" s="133"/>
      <c r="P415" s="132"/>
      <c r="R415" s="133"/>
      <c r="S415" s="132"/>
      <c r="T415" s="132"/>
      <c r="U415" s="133"/>
      <c r="V415" s="132"/>
      <c r="W415" s="132"/>
      <c r="X415" s="133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  <c r="CJ415" s="132"/>
      <c r="CK415" s="132"/>
      <c r="CL415" s="132"/>
      <c r="CM415" s="132"/>
      <c r="CN415" s="132"/>
      <c r="CO415" s="132"/>
      <c r="CP415" s="132"/>
      <c r="CQ415" s="132"/>
      <c r="CR415" s="132"/>
      <c r="CS415" s="132"/>
      <c r="CT415" s="132"/>
      <c r="CU415" s="132"/>
      <c r="CV415" s="132"/>
      <c r="CW415" s="132"/>
      <c r="CX415" s="132"/>
      <c r="CY415" s="132"/>
      <c r="CZ415" s="132"/>
      <c r="DA415" s="132"/>
      <c r="DB415" s="132"/>
      <c r="DC415" s="132"/>
      <c r="DD415" s="132"/>
      <c r="DE415" s="132"/>
      <c r="DF415" s="132"/>
      <c r="DG415" s="132"/>
    </row>
    <row r="416" spans="4:111" ht="15">
      <c r="D416" s="132"/>
      <c r="E416" s="132"/>
      <c r="F416" s="133"/>
      <c r="G416" s="132"/>
      <c r="I416" s="133"/>
      <c r="J416" s="132"/>
      <c r="L416" s="133"/>
      <c r="M416" s="132"/>
      <c r="O416" s="133"/>
      <c r="P416" s="132"/>
      <c r="R416" s="133"/>
      <c r="S416" s="132"/>
      <c r="T416" s="132"/>
      <c r="U416" s="133"/>
      <c r="V416" s="132"/>
      <c r="W416" s="132"/>
      <c r="X416" s="133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  <c r="CA416" s="132"/>
      <c r="CB416" s="132"/>
      <c r="CC416" s="132"/>
      <c r="CD416" s="132"/>
      <c r="CE416" s="132"/>
      <c r="CF416" s="132"/>
      <c r="CG416" s="132"/>
      <c r="CH416" s="132"/>
      <c r="CI416" s="132"/>
      <c r="CJ416" s="132"/>
      <c r="CK416" s="132"/>
      <c r="CL416" s="132"/>
      <c r="CM416" s="132"/>
      <c r="CN416" s="132"/>
      <c r="CO416" s="132"/>
      <c r="CP416" s="132"/>
      <c r="CQ416" s="132"/>
      <c r="CR416" s="132"/>
      <c r="CS416" s="132"/>
      <c r="CT416" s="132"/>
      <c r="CU416" s="132"/>
      <c r="CV416" s="132"/>
      <c r="CW416" s="132"/>
      <c r="CX416" s="132"/>
      <c r="CY416" s="132"/>
      <c r="CZ416" s="132"/>
      <c r="DA416" s="132"/>
      <c r="DB416" s="132"/>
      <c r="DC416" s="132"/>
      <c r="DD416" s="132"/>
      <c r="DE416" s="132"/>
      <c r="DF416" s="132"/>
      <c r="DG416" s="132"/>
    </row>
    <row r="417" spans="4:111" ht="15">
      <c r="D417" s="132"/>
      <c r="E417" s="132"/>
      <c r="F417" s="133"/>
      <c r="G417" s="132"/>
      <c r="I417" s="133"/>
      <c r="J417" s="132"/>
      <c r="L417" s="133"/>
      <c r="M417" s="132"/>
      <c r="O417" s="133"/>
      <c r="P417" s="132"/>
      <c r="R417" s="133"/>
      <c r="S417" s="132"/>
      <c r="T417" s="132"/>
      <c r="U417" s="133"/>
      <c r="V417" s="132"/>
      <c r="W417" s="132"/>
      <c r="X417" s="133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  <c r="CF417" s="132"/>
      <c r="CG417" s="132"/>
      <c r="CH417" s="132"/>
      <c r="CI417" s="132"/>
      <c r="CJ417" s="132"/>
      <c r="CK417" s="132"/>
      <c r="CL417" s="132"/>
      <c r="CM417" s="132"/>
      <c r="CN417" s="132"/>
      <c r="CO417" s="132"/>
      <c r="CP417" s="132"/>
      <c r="CQ417" s="132"/>
      <c r="CR417" s="132"/>
      <c r="CS417" s="132"/>
      <c r="CT417" s="132"/>
      <c r="CU417" s="132"/>
      <c r="CV417" s="132"/>
      <c r="CW417" s="132"/>
      <c r="CX417" s="132"/>
      <c r="CY417" s="132"/>
      <c r="CZ417" s="132"/>
      <c r="DA417" s="132"/>
      <c r="DB417" s="132"/>
      <c r="DC417" s="132"/>
      <c r="DD417" s="132"/>
      <c r="DE417" s="132"/>
      <c r="DF417" s="132"/>
      <c r="DG417" s="132"/>
    </row>
    <row r="418" spans="4:111" ht="15">
      <c r="D418" s="132"/>
      <c r="E418" s="132"/>
      <c r="F418" s="133"/>
      <c r="G418" s="132"/>
      <c r="I418" s="133"/>
      <c r="J418" s="132"/>
      <c r="L418" s="133"/>
      <c r="M418" s="132"/>
      <c r="O418" s="133"/>
      <c r="P418" s="132"/>
      <c r="R418" s="133"/>
      <c r="S418" s="132"/>
      <c r="T418" s="132"/>
      <c r="U418" s="133"/>
      <c r="V418" s="132"/>
      <c r="W418" s="132"/>
      <c r="X418" s="133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  <c r="CF418" s="132"/>
      <c r="CG418" s="132"/>
      <c r="CH418" s="132"/>
      <c r="CI418" s="132"/>
      <c r="CJ418" s="132"/>
      <c r="CK418" s="132"/>
      <c r="CL418" s="132"/>
      <c r="CM418" s="132"/>
      <c r="CN418" s="132"/>
      <c r="CO418" s="132"/>
      <c r="CP418" s="132"/>
      <c r="CQ418" s="132"/>
      <c r="CR418" s="132"/>
      <c r="CS418" s="132"/>
      <c r="CT418" s="132"/>
      <c r="CU418" s="132"/>
      <c r="CV418" s="132"/>
      <c r="CW418" s="132"/>
      <c r="CX418" s="132"/>
      <c r="CY418" s="132"/>
      <c r="CZ418" s="132"/>
      <c r="DA418" s="132"/>
      <c r="DB418" s="132"/>
      <c r="DC418" s="132"/>
      <c r="DD418" s="132"/>
      <c r="DE418" s="132"/>
      <c r="DF418" s="132"/>
      <c r="DG418" s="132"/>
    </row>
    <row r="419" spans="4:111" ht="15">
      <c r="D419" s="132"/>
      <c r="E419" s="132"/>
      <c r="F419" s="133"/>
      <c r="G419" s="132"/>
      <c r="I419" s="133"/>
      <c r="J419" s="132"/>
      <c r="L419" s="133"/>
      <c r="M419" s="132"/>
      <c r="O419" s="133"/>
      <c r="P419" s="132"/>
      <c r="R419" s="133"/>
      <c r="S419" s="132"/>
      <c r="T419" s="132"/>
      <c r="U419" s="133"/>
      <c r="V419" s="132"/>
      <c r="W419" s="132"/>
      <c r="X419" s="133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  <c r="CF419" s="132"/>
      <c r="CG419" s="132"/>
      <c r="CH419" s="132"/>
      <c r="CI419" s="132"/>
      <c r="CJ419" s="132"/>
      <c r="CK419" s="132"/>
      <c r="CL419" s="132"/>
      <c r="CM419" s="132"/>
      <c r="CN419" s="132"/>
      <c r="CO419" s="132"/>
      <c r="CP419" s="132"/>
      <c r="CQ419" s="132"/>
      <c r="CR419" s="132"/>
      <c r="CS419" s="132"/>
      <c r="CT419" s="132"/>
      <c r="CU419" s="132"/>
      <c r="CV419" s="132"/>
      <c r="CW419" s="132"/>
      <c r="CX419" s="132"/>
      <c r="CY419" s="132"/>
      <c r="CZ419" s="132"/>
      <c r="DA419" s="132"/>
      <c r="DB419" s="132"/>
      <c r="DC419" s="132"/>
      <c r="DD419" s="132"/>
      <c r="DE419" s="132"/>
      <c r="DF419" s="132"/>
      <c r="DG419" s="132"/>
    </row>
    <row r="420" spans="4:111" ht="15">
      <c r="D420" s="132"/>
      <c r="E420" s="132"/>
      <c r="F420" s="133"/>
      <c r="G420" s="132"/>
      <c r="I420" s="133"/>
      <c r="J420" s="132"/>
      <c r="L420" s="133"/>
      <c r="M420" s="132"/>
      <c r="O420" s="133"/>
      <c r="P420" s="132"/>
      <c r="R420" s="133"/>
      <c r="S420" s="132"/>
      <c r="T420" s="132"/>
      <c r="U420" s="133"/>
      <c r="V420" s="132"/>
      <c r="W420" s="132"/>
      <c r="X420" s="133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  <c r="CF420" s="132"/>
      <c r="CG420" s="132"/>
      <c r="CH420" s="132"/>
      <c r="CI420" s="132"/>
      <c r="CJ420" s="132"/>
      <c r="CK420" s="132"/>
      <c r="CL420" s="132"/>
      <c r="CM420" s="132"/>
      <c r="CN420" s="132"/>
      <c r="CO420" s="132"/>
      <c r="CP420" s="132"/>
      <c r="CQ420" s="132"/>
      <c r="CR420" s="132"/>
      <c r="CS420" s="132"/>
      <c r="CT420" s="132"/>
      <c r="CU420" s="132"/>
      <c r="CV420" s="132"/>
      <c r="CW420" s="132"/>
      <c r="CX420" s="132"/>
      <c r="CY420" s="132"/>
      <c r="CZ420" s="132"/>
      <c r="DA420" s="132"/>
      <c r="DB420" s="132"/>
      <c r="DC420" s="132"/>
      <c r="DD420" s="132"/>
      <c r="DE420" s="132"/>
      <c r="DF420" s="132"/>
      <c r="DG420" s="132"/>
    </row>
    <row r="421" spans="4:111" ht="15">
      <c r="D421" s="132"/>
      <c r="E421" s="132"/>
      <c r="F421" s="133"/>
      <c r="G421" s="132"/>
      <c r="I421" s="133"/>
      <c r="J421" s="132"/>
      <c r="L421" s="133"/>
      <c r="M421" s="132"/>
      <c r="O421" s="133"/>
      <c r="P421" s="132"/>
      <c r="R421" s="133"/>
      <c r="S421" s="132"/>
      <c r="T421" s="132"/>
      <c r="U421" s="133"/>
      <c r="V421" s="132"/>
      <c r="W421" s="132"/>
      <c r="X421" s="133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  <c r="CF421" s="132"/>
      <c r="CG421" s="132"/>
      <c r="CH421" s="132"/>
      <c r="CI421" s="132"/>
      <c r="CJ421" s="132"/>
      <c r="CK421" s="132"/>
      <c r="CL421" s="132"/>
      <c r="CM421" s="132"/>
      <c r="CN421" s="132"/>
      <c r="CO421" s="132"/>
      <c r="CP421" s="132"/>
      <c r="CQ421" s="132"/>
      <c r="CR421" s="132"/>
      <c r="CS421" s="132"/>
      <c r="CT421" s="132"/>
      <c r="CU421" s="132"/>
      <c r="CV421" s="132"/>
      <c r="CW421" s="132"/>
      <c r="CX421" s="132"/>
      <c r="CY421" s="132"/>
      <c r="CZ421" s="132"/>
      <c r="DA421" s="132"/>
      <c r="DB421" s="132"/>
      <c r="DC421" s="132"/>
      <c r="DD421" s="132"/>
      <c r="DE421" s="132"/>
      <c r="DF421" s="132"/>
      <c r="DG421" s="132"/>
    </row>
    <row r="422" spans="4:111" ht="15">
      <c r="D422" s="132"/>
      <c r="E422" s="132"/>
      <c r="F422" s="133"/>
      <c r="G422" s="132"/>
      <c r="I422" s="133"/>
      <c r="J422" s="132"/>
      <c r="L422" s="133"/>
      <c r="M422" s="132"/>
      <c r="O422" s="133"/>
      <c r="P422" s="132"/>
      <c r="R422" s="133"/>
      <c r="S422" s="132"/>
      <c r="T422" s="132"/>
      <c r="U422" s="133"/>
      <c r="V422" s="132"/>
      <c r="W422" s="132"/>
      <c r="X422" s="133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  <c r="CJ422" s="132"/>
      <c r="CK422" s="132"/>
      <c r="CL422" s="132"/>
      <c r="CM422" s="132"/>
      <c r="CN422" s="132"/>
      <c r="CO422" s="132"/>
      <c r="CP422" s="132"/>
      <c r="CQ422" s="132"/>
      <c r="CR422" s="132"/>
      <c r="CS422" s="132"/>
      <c r="CT422" s="132"/>
      <c r="CU422" s="132"/>
      <c r="CV422" s="132"/>
      <c r="CW422" s="132"/>
      <c r="CX422" s="132"/>
      <c r="CY422" s="132"/>
      <c r="CZ422" s="132"/>
      <c r="DA422" s="132"/>
      <c r="DB422" s="132"/>
      <c r="DC422" s="132"/>
      <c r="DD422" s="132"/>
      <c r="DE422" s="132"/>
      <c r="DF422" s="132"/>
      <c r="DG422" s="132"/>
    </row>
    <row r="423" spans="4:111" ht="15">
      <c r="D423" s="132"/>
      <c r="E423" s="132"/>
      <c r="F423" s="133"/>
      <c r="G423" s="132"/>
      <c r="I423" s="133"/>
      <c r="J423" s="132"/>
      <c r="L423" s="133"/>
      <c r="M423" s="132"/>
      <c r="O423" s="133"/>
      <c r="P423" s="132"/>
      <c r="R423" s="133"/>
      <c r="S423" s="132"/>
      <c r="T423" s="132"/>
      <c r="U423" s="133"/>
      <c r="V423" s="132"/>
      <c r="W423" s="132"/>
      <c r="X423" s="133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  <c r="CA423" s="132"/>
      <c r="CB423" s="132"/>
      <c r="CC423" s="132"/>
      <c r="CD423" s="132"/>
      <c r="CE423" s="132"/>
      <c r="CF423" s="132"/>
      <c r="CG423" s="132"/>
      <c r="CH423" s="132"/>
      <c r="CI423" s="132"/>
      <c r="CJ423" s="132"/>
      <c r="CK423" s="132"/>
      <c r="CL423" s="132"/>
      <c r="CM423" s="132"/>
      <c r="CN423" s="132"/>
      <c r="CO423" s="132"/>
      <c r="CP423" s="132"/>
      <c r="CQ423" s="132"/>
      <c r="CR423" s="132"/>
      <c r="CS423" s="132"/>
      <c r="CT423" s="132"/>
      <c r="CU423" s="132"/>
      <c r="CV423" s="132"/>
      <c r="CW423" s="132"/>
      <c r="CX423" s="132"/>
      <c r="CY423" s="132"/>
      <c r="CZ423" s="132"/>
      <c r="DA423" s="132"/>
      <c r="DB423" s="132"/>
      <c r="DC423" s="132"/>
      <c r="DD423" s="132"/>
      <c r="DE423" s="132"/>
      <c r="DF423" s="132"/>
      <c r="DG423" s="132"/>
    </row>
    <row r="424" spans="4:111" ht="15">
      <c r="D424" s="132"/>
      <c r="E424" s="132"/>
      <c r="F424" s="133"/>
      <c r="G424" s="132"/>
      <c r="I424" s="133"/>
      <c r="J424" s="132"/>
      <c r="L424" s="133"/>
      <c r="M424" s="132"/>
      <c r="O424" s="133"/>
      <c r="P424" s="132"/>
      <c r="R424" s="133"/>
      <c r="S424" s="132"/>
      <c r="T424" s="132"/>
      <c r="U424" s="133"/>
      <c r="V424" s="132"/>
      <c r="W424" s="132"/>
      <c r="X424" s="133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  <c r="CA424" s="132"/>
      <c r="CB424" s="132"/>
      <c r="CC424" s="132"/>
      <c r="CD424" s="132"/>
      <c r="CE424" s="132"/>
      <c r="CF424" s="132"/>
      <c r="CG424" s="132"/>
      <c r="CH424" s="132"/>
      <c r="CI424" s="132"/>
      <c r="CJ424" s="132"/>
      <c r="CK424" s="132"/>
      <c r="CL424" s="132"/>
      <c r="CM424" s="132"/>
      <c r="CN424" s="132"/>
      <c r="CO424" s="132"/>
      <c r="CP424" s="132"/>
      <c r="CQ424" s="132"/>
      <c r="CR424" s="132"/>
      <c r="CS424" s="132"/>
      <c r="CT424" s="132"/>
      <c r="CU424" s="132"/>
      <c r="CV424" s="132"/>
      <c r="CW424" s="132"/>
      <c r="CX424" s="132"/>
      <c r="CY424" s="132"/>
      <c r="CZ424" s="132"/>
      <c r="DA424" s="132"/>
      <c r="DB424" s="132"/>
      <c r="DC424" s="132"/>
      <c r="DD424" s="132"/>
      <c r="DE424" s="132"/>
      <c r="DF424" s="132"/>
      <c r="DG424" s="132"/>
    </row>
    <row r="425" spans="4:111" ht="15">
      <c r="D425" s="132"/>
      <c r="E425" s="132"/>
      <c r="F425" s="133"/>
      <c r="G425" s="132"/>
      <c r="I425" s="133"/>
      <c r="J425" s="132"/>
      <c r="L425" s="133"/>
      <c r="M425" s="132"/>
      <c r="O425" s="133"/>
      <c r="P425" s="132"/>
      <c r="R425" s="133"/>
      <c r="S425" s="132"/>
      <c r="T425" s="132"/>
      <c r="U425" s="133"/>
      <c r="V425" s="132"/>
      <c r="W425" s="132"/>
      <c r="X425" s="133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  <c r="BS425" s="132"/>
      <c r="BT425" s="132"/>
      <c r="BU425" s="132"/>
      <c r="BV425" s="132"/>
      <c r="BW425" s="132"/>
      <c r="BX425" s="132"/>
      <c r="BY425" s="132"/>
      <c r="BZ425" s="132"/>
      <c r="CA425" s="132"/>
      <c r="CB425" s="132"/>
      <c r="CC425" s="132"/>
      <c r="CD425" s="132"/>
      <c r="CE425" s="132"/>
      <c r="CF425" s="132"/>
      <c r="CG425" s="132"/>
      <c r="CH425" s="132"/>
      <c r="CI425" s="132"/>
      <c r="CJ425" s="132"/>
      <c r="CK425" s="132"/>
      <c r="CL425" s="132"/>
      <c r="CM425" s="132"/>
      <c r="CN425" s="132"/>
      <c r="CO425" s="132"/>
      <c r="CP425" s="132"/>
      <c r="CQ425" s="132"/>
      <c r="CR425" s="132"/>
      <c r="CS425" s="132"/>
      <c r="CT425" s="132"/>
      <c r="CU425" s="132"/>
      <c r="CV425" s="132"/>
      <c r="CW425" s="132"/>
      <c r="CX425" s="132"/>
      <c r="CY425" s="132"/>
      <c r="CZ425" s="132"/>
      <c r="DA425" s="132"/>
      <c r="DB425" s="132"/>
      <c r="DC425" s="132"/>
      <c r="DD425" s="132"/>
      <c r="DE425" s="132"/>
      <c r="DF425" s="132"/>
      <c r="DG425" s="132"/>
    </row>
    <row r="426" spans="4:111" ht="15">
      <c r="D426" s="132"/>
      <c r="E426" s="132"/>
      <c r="F426" s="133"/>
      <c r="G426" s="132"/>
      <c r="I426" s="133"/>
      <c r="J426" s="132"/>
      <c r="L426" s="133"/>
      <c r="M426" s="132"/>
      <c r="O426" s="133"/>
      <c r="P426" s="132"/>
      <c r="R426" s="133"/>
      <c r="S426" s="132"/>
      <c r="T426" s="132"/>
      <c r="U426" s="133"/>
      <c r="V426" s="132"/>
      <c r="W426" s="132"/>
      <c r="X426" s="133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2"/>
      <c r="BR426" s="132"/>
      <c r="BS426" s="132"/>
      <c r="BT426" s="132"/>
      <c r="BU426" s="132"/>
      <c r="BV426" s="132"/>
      <c r="BW426" s="132"/>
      <c r="BX426" s="132"/>
      <c r="BY426" s="132"/>
      <c r="BZ426" s="132"/>
      <c r="CA426" s="132"/>
      <c r="CB426" s="132"/>
      <c r="CC426" s="132"/>
      <c r="CD426" s="132"/>
      <c r="CE426" s="132"/>
      <c r="CF426" s="132"/>
      <c r="CG426" s="132"/>
      <c r="CH426" s="132"/>
      <c r="CI426" s="132"/>
      <c r="CJ426" s="132"/>
      <c r="CK426" s="132"/>
      <c r="CL426" s="132"/>
      <c r="CM426" s="132"/>
      <c r="CN426" s="132"/>
      <c r="CO426" s="132"/>
      <c r="CP426" s="132"/>
      <c r="CQ426" s="132"/>
      <c r="CR426" s="132"/>
      <c r="CS426" s="132"/>
      <c r="CT426" s="132"/>
      <c r="CU426" s="132"/>
      <c r="CV426" s="132"/>
      <c r="CW426" s="132"/>
      <c r="CX426" s="132"/>
      <c r="CY426" s="132"/>
      <c r="CZ426" s="132"/>
      <c r="DA426" s="132"/>
      <c r="DB426" s="132"/>
      <c r="DC426" s="132"/>
      <c r="DD426" s="132"/>
      <c r="DE426" s="132"/>
      <c r="DF426" s="132"/>
      <c r="DG426" s="132"/>
    </row>
    <row r="427" spans="4:111" ht="15">
      <c r="D427" s="132"/>
      <c r="E427" s="132"/>
      <c r="F427" s="133"/>
      <c r="G427" s="132"/>
      <c r="I427" s="133"/>
      <c r="J427" s="132"/>
      <c r="L427" s="133"/>
      <c r="M427" s="132"/>
      <c r="O427" s="133"/>
      <c r="P427" s="132"/>
      <c r="R427" s="133"/>
      <c r="S427" s="132"/>
      <c r="T427" s="132"/>
      <c r="U427" s="133"/>
      <c r="V427" s="132"/>
      <c r="W427" s="132"/>
      <c r="X427" s="133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  <c r="BS427" s="132"/>
      <c r="BT427" s="132"/>
      <c r="BU427" s="132"/>
      <c r="BV427" s="132"/>
      <c r="BW427" s="132"/>
      <c r="BX427" s="132"/>
      <c r="BY427" s="132"/>
      <c r="BZ427" s="132"/>
      <c r="CA427" s="132"/>
      <c r="CB427" s="132"/>
      <c r="CC427" s="132"/>
      <c r="CD427" s="132"/>
      <c r="CE427" s="132"/>
      <c r="CF427" s="132"/>
      <c r="CG427" s="132"/>
      <c r="CH427" s="132"/>
      <c r="CI427" s="132"/>
      <c r="CJ427" s="132"/>
      <c r="CK427" s="132"/>
      <c r="CL427" s="132"/>
      <c r="CM427" s="132"/>
      <c r="CN427" s="132"/>
      <c r="CO427" s="132"/>
      <c r="CP427" s="132"/>
      <c r="CQ427" s="132"/>
      <c r="CR427" s="132"/>
      <c r="CS427" s="132"/>
      <c r="CT427" s="132"/>
      <c r="CU427" s="132"/>
      <c r="CV427" s="132"/>
      <c r="CW427" s="132"/>
      <c r="CX427" s="132"/>
      <c r="CY427" s="132"/>
      <c r="CZ427" s="132"/>
      <c r="DA427" s="132"/>
      <c r="DB427" s="132"/>
      <c r="DC427" s="132"/>
      <c r="DD427" s="132"/>
      <c r="DE427" s="132"/>
      <c r="DF427" s="132"/>
      <c r="DG427" s="132"/>
    </row>
    <row r="428" spans="4:111" ht="15">
      <c r="D428" s="132"/>
      <c r="E428" s="132"/>
      <c r="F428" s="133"/>
      <c r="G428" s="132"/>
      <c r="I428" s="133"/>
      <c r="J428" s="132"/>
      <c r="L428" s="133"/>
      <c r="M428" s="132"/>
      <c r="O428" s="133"/>
      <c r="P428" s="132"/>
      <c r="R428" s="133"/>
      <c r="S428" s="132"/>
      <c r="T428" s="132"/>
      <c r="U428" s="133"/>
      <c r="V428" s="132"/>
      <c r="W428" s="132"/>
      <c r="X428" s="133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  <c r="BS428" s="132"/>
      <c r="BT428" s="132"/>
      <c r="BU428" s="132"/>
      <c r="BV428" s="132"/>
      <c r="BW428" s="132"/>
      <c r="BX428" s="132"/>
      <c r="BY428" s="132"/>
      <c r="BZ428" s="132"/>
      <c r="CA428" s="132"/>
      <c r="CB428" s="132"/>
      <c r="CC428" s="132"/>
      <c r="CD428" s="132"/>
      <c r="CE428" s="132"/>
      <c r="CF428" s="132"/>
      <c r="CG428" s="132"/>
      <c r="CH428" s="132"/>
      <c r="CI428" s="132"/>
      <c r="CJ428" s="132"/>
      <c r="CK428" s="132"/>
      <c r="CL428" s="132"/>
      <c r="CM428" s="132"/>
      <c r="CN428" s="132"/>
      <c r="CO428" s="132"/>
      <c r="CP428" s="132"/>
      <c r="CQ428" s="132"/>
      <c r="CR428" s="132"/>
      <c r="CS428" s="132"/>
      <c r="CT428" s="132"/>
      <c r="CU428" s="132"/>
      <c r="CV428" s="132"/>
      <c r="CW428" s="132"/>
      <c r="CX428" s="132"/>
      <c r="CY428" s="132"/>
      <c r="CZ428" s="132"/>
      <c r="DA428" s="132"/>
      <c r="DB428" s="132"/>
      <c r="DC428" s="132"/>
      <c r="DD428" s="132"/>
      <c r="DE428" s="132"/>
      <c r="DF428" s="132"/>
      <c r="DG428" s="132"/>
    </row>
    <row r="429" spans="4:111" ht="15">
      <c r="D429" s="132"/>
      <c r="E429" s="132"/>
      <c r="F429" s="133"/>
      <c r="G429" s="132"/>
      <c r="I429" s="133"/>
      <c r="J429" s="132"/>
      <c r="L429" s="133"/>
      <c r="M429" s="132"/>
      <c r="O429" s="133"/>
      <c r="P429" s="132"/>
      <c r="R429" s="133"/>
      <c r="S429" s="132"/>
      <c r="T429" s="132"/>
      <c r="U429" s="133"/>
      <c r="V429" s="132"/>
      <c r="W429" s="132"/>
      <c r="X429" s="133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2"/>
      <c r="BR429" s="132"/>
      <c r="BS429" s="132"/>
      <c r="BT429" s="132"/>
      <c r="BU429" s="132"/>
      <c r="BV429" s="132"/>
      <c r="BW429" s="132"/>
      <c r="BX429" s="132"/>
      <c r="BY429" s="132"/>
      <c r="BZ429" s="132"/>
      <c r="CA429" s="132"/>
      <c r="CB429" s="132"/>
      <c r="CC429" s="132"/>
      <c r="CD429" s="132"/>
      <c r="CE429" s="132"/>
      <c r="CF429" s="132"/>
      <c r="CG429" s="132"/>
      <c r="CH429" s="132"/>
      <c r="CI429" s="132"/>
      <c r="CJ429" s="132"/>
      <c r="CK429" s="132"/>
      <c r="CL429" s="132"/>
      <c r="CM429" s="132"/>
      <c r="CN429" s="132"/>
      <c r="CO429" s="132"/>
      <c r="CP429" s="132"/>
      <c r="CQ429" s="132"/>
      <c r="CR429" s="132"/>
      <c r="CS429" s="132"/>
      <c r="CT429" s="132"/>
      <c r="CU429" s="132"/>
      <c r="CV429" s="132"/>
      <c r="CW429" s="132"/>
      <c r="CX429" s="132"/>
      <c r="CY429" s="132"/>
      <c r="CZ429" s="132"/>
      <c r="DA429" s="132"/>
      <c r="DB429" s="132"/>
      <c r="DC429" s="132"/>
      <c r="DD429" s="132"/>
      <c r="DE429" s="132"/>
      <c r="DF429" s="132"/>
      <c r="DG429" s="132"/>
    </row>
    <row r="430" spans="4:111" ht="15">
      <c r="D430" s="132"/>
      <c r="E430" s="132"/>
      <c r="F430" s="133"/>
      <c r="G430" s="132"/>
      <c r="I430" s="133"/>
      <c r="J430" s="132"/>
      <c r="L430" s="133"/>
      <c r="M430" s="132"/>
      <c r="O430" s="133"/>
      <c r="P430" s="132"/>
      <c r="R430" s="133"/>
      <c r="S430" s="132"/>
      <c r="T430" s="132"/>
      <c r="U430" s="133"/>
      <c r="V430" s="132"/>
      <c r="W430" s="132"/>
      <c r="X430" s="133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  <c r="BS430" s="132"/>
      <c r="BT430" s="132"/>
      <c r="BU430" s="132"/>
      <c r="BV430" s="132"/>
      <c r="BW430" s="132"/>
      <c r="BX430" s="132"/>
      <c r="BY430" s="132"/>
      <c r="BZ430" s="132"/>
      <c r="CA430" s="132"/>
      <c r="CB430" s="132"/>
      <c r="CC430" s="132"/>
      <c r="CD430" s="132"/>
      <c r="CE430" s="132"/>
      <c r="CF430" s="132"/>
      <c r="CG430" s="132"/>
      <c r="CH430" s="132"/>
      <c r="CI430" s="132"/>
      <c r="CJ430" s="132"/>
      <c r="CK430" s="132"/>
      <c r="CL430" s="132"/>
      <c r="CM430" s="132"/>
      <c r="CN430" s="132"/>
      <c r="CO430" s="132"/>
      <c r="CP430" s="132"/>
      <c r="CQ430" s="132"/>
      <c r="CR430" s="132"/>
      <c r="CS430" s="132"/>
      <c r="CT430" s="132"/>
      <c r="CU430" s="132"/>
      <c r="CV430" s="132"/>
      <c r="CW430" s="132"/>
      <c r="CX430" s="132"/>
      <c r="CY430" s="132"/>
      <c r="CZ430" s="132"/>
      <c r="DA430" s="132"/>
      <c r="DB430" s="132"/>
      <c r="DC430" s="132"/>
      <c r="DD430" s="132"/>
      <c r="DE430" s="132"/>
      <c r="DF430" s="132"/>
      <c r="DG430" s="132"/>
    </row>
    <row r="431" spans="4:111" ht="15">
      <c r="D431" s="132"/>
      <c r="E431" s="132"/>
      <c r="F431" s="133"/>
      <c r="G431" s="132"/>
      <c r="I431" s="133"/>
      <c r="J431" s="132"/>
      <c r="L431" s="133"/>
      <c r="M431" s="132"/>
      <c r="O431" s="133"/>
      <c r="P431" s="132"/>
      <c r="R431" s="133"/>
      <c r="S431" s="132"/>
      <c r="T431" s="132"/>
      <c r="U431" s="133"/>
      <c r="V431" s="132"/>
      <c r="W431" s="132"/>
      <c r="X431" s="133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  <c r="BS431" s="132"/>
      <c r="BT431" s="132"/>
      <c r="BU431" s="132"/>
      <c r="BV431" s="132"/>
      <c r="BW431" s="132"/>
      <c r="BX431" s="132"/>
      <c r="BY431" s="132"/>
      <c r="BZ431" s="132"/>
      <c r="CA431" s="132"/>
      <c r="CB431" s="132"/>
      <c r="CC431" s="132"/>
      <c r="CD431" s="132"/>
      <c r="CE431" s="132"/>
      <c r="CF431" s="132"/>
      <c r="CG431" s="132"/>
      <c r="CH431" s="132"/>
      <c r="CI431" s="132"/>
      <c r="CJ431" s="132"/>
      <c r="CK431" s="132"/>
      <c r="CL431" s="132"/>
      <c r="CM431" s="132"/>
      <c r="CN431" s="132"/>
      <c r="CO431" s="132"/>
      <c r="CP431" s="132"/>
      <c r="CQ431" s="132"/>
      <c r="CR431" s="132"/>
      <c r="CS431" s="132"/>
      <c r="CT431" s="132"/>
      <c r="CU431" s="132"/>
      <c r="CV431" s="132"/>
      <c r="CW431" s="132"/>
      <c r="CX431" s="132"/>
      <c r="CY431" s="132"/>
      <c r="CZ431" s="132"/>
      <c r="DA431" s="132"/>
      <c r="DB431" s="132"/>
      <c r="DC431" s="132"/>
      <c r="DD431" s="132"/>
      <c r="DE431" s="132"/>
      <c r="DF431" s="132"/>
      <c r="DG431" s="132"/>
    </row>
    <row r="432" spans="4:111" ht="15">
      <c r="D432" s="132"/>
      <c r="E432" s="132"/>
      <c r="F432" s="133"/>
      <c r="G432" s="132"/>
      <c r="I432" s="133"/>
      <c r="J432" s="132"/>
      <c r="L432" s="133"/>
      <c r="M432" s="132"/>
      <c r="O432" s="133"/>
      <c r="P432" s="132"/>
      <c r="R432" s="133"/>
      <c r="S432" s="132"/>
      <c r="T432" s="132"/>
      <c r="U432" s="133"/>
      <c r="V432" s="132"/>
      <c r="W432" s="132"/>
      <c r="X432" s="133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  <c r="BS432" s="132"/>
      <c r="BT432" s="132"/>
      <c r="BU432" s="132"/>
      <c r="BV432" s="132"/>
      <c r="BW432" s="132"/>
      <c r="BX432" s="132"/>
      <c r="BY432" s="132"/>
      <c r="BZ432" s="132"/>
      <c r="CA432" s="132"/>
      <c r="CB432" s="132"/>
      <c r="CC432" s="132"/>
      <c r="CD432" s="132"/>
      <c r="CE432" s="132"/>
      <c r="CF432" s="132"/>
      <c r="CG432" s="132"/>
      <c r="CH432" s="132"/>
      <c r="CI432" s="132"/>
      <c r="CJ432" s="132"/>
      <c r="CK432" s="132"/>
      <c r="CL432" s="132"/>
      <c r="CM432" s="132"/>
      <c r="CN432" s="132"/>
      <c r="CO432" s="132"/>
      <c r="CP432" s="132"/>
      <c r="CQ432" s="132"/>
      <c r="CR432" s="132"/>
      <c r="CS432" s="132"/>
      <c r="CT432" s="132"/>
      <c r="CU432" s="132"/>
      <c r="CV432" s="132"/>
      <c r="CW432" s="132"/>
      <c r="CX432" s="132"/>
      <c r="CY432" s="132"/>
      <c r="CZ432" s="132"/>
      <c r="DA432" s="132"/>
      <c r="DB432" s="132"/>
      <c r="DC432" s="132"/>
      <c r="DD432" s="132"/>
      <c r="DE432" s="132"/>
      <c r="DF432" s="132"/>
      <c r="DG432" s="132"/>
    </row>
    <row r="433" spans="4:111" ht="15">
      <c r="D433" s="132"/>
      <c r="E433" s="132"/>
      <c r="F433" s="133"/>
      <c r="G433" s="132"/>
      <c r="I433" s="133"/>
      <c r="J433" s="132"/>
      <c r="L433" s="133"/>
      <c r="M433" s="132"/>
      <c r="O433" s="133"/>
      <c r="P433" s="132"/>
      <c r="R433" s="133"/>
      <c r="S433" s="132"/>
      <c r="T433" s="132"/>
      <c r="U433" s="133"/>
      <c r="V433" s="132"/>
      <c r="W433" s="132"/>
      <c r="X433" s="133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  <c r="CU433" s="132"/>
      <c r="CV433" s="132"/>
      <c r="CW433" s="132"/>
      <c r="CX433" s="132"/>
      <c r="CY433" s="132"/>
      <c r="CZ433" s="132"/>
      <c r="DA433" s="132"/>
      <c r="DB433" s="132"/>
      <c r="DC433" s="132"/>
      <c r="DD433" s="132"/>
      <c r="DE433" s="132"/>
      <c r="DF433" s="132"/>
      <c r="DG433" s="132"/>
    </row>
  </sheetData>
  <mergeCells count="17">
    <mergeCell ref="T25:T36"/>
    <mergeCell ref="Q33:Q42"/>
    <mergeCell ref="H32:H33"/>
    <mergeCell ref="H38:H39"/>
    <mergeCell ref="H44:H45"/>
    <mergeCell ref="H50:H51"/>
    <mergeCell ref="E12:E13"/>
    <mergeCell ref="E6:E7"/>
    <mergeCell ref="E18:E19"/>
    <mergeCell ref="E24:E25"/>
    <mergeCell ref="W32:Y32"/>
    <mergeCell ref="W17:Y17"/>
    <mergeCell ref="W21:Y21"/>
    <mergeCell ref="W15:W16"/>
    <mergeCell ref="W30:W31"/>
    <mergeCell ref="W22:Y22"/>
    <mergeCell ref="W23:Y23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V36"/>
  <sheetViews>
    <sheetView showGridLines="0" zoomScale="64" zoomScaleNormal="64" workbookViewId="0" topLeftCell="A1">
      <selection activeCell="C25" sqref="C25"/>
    </sheetView>
  </sheetViews>
  <sheetFormatPr defaultColWidth="9.140625" defaultRowHeight="12.75"/>
  <cols>
    <col min="1" max="1" width="9.140625" style="22" customWidth="1"/>
    <col min="2" max="2" width="7.7109375" style="22" customWidth="1"/>
    <col min="3" max="3" width="30.421875" style="22" customWidth="1"/>
    <col min="4" max="5" width="8.7109375" style="84" customWidth="1"/>
    <col min="6" max="8" width="14.7109375" style="84" customWidth="1"/>
    <col min="9" max="9" width="16.421875" style="84" customWidth="1"/>
    <col min="10" max="10" width="5.7109375" style="171" customWidth="1"/>
    <col min="11" max="11" width="28.7109375" style="139" customWidth="1"/>
    <col min="12" max="12" width="12.7109375" style="136" customWidth="1"/>
    <col min="13" max="13" width="9.7109375" style="158" customWidth="1"/>
    <col min="14" max="15" width="9.7109375" style="84" customWidth="1"/>
    <col min="16" max="16" width="12.8515625" style="84" bestFit="1" customWidth="1"/>
    <col min="17" max="17" width="7.7109375" style="84" customWidth="1"/>
    <col min="18" max="18" width="2.7109375" style="84" customWidth="1"/>
    <col min="19" max="19" width="7.7109375" style="84" customWidth="1"/>
    <col min="20" max="20" width="18.140625" style="84" customWidth="1"/>
    <col min="21" max="25" width="9.140625" style="84" customWidth="1"/>
    <col min="26" max="26" width="4.8515625" style="84" customWidth="1"/>
    <col min="27" max="27" width="17.57421875" style="84" customWidth="1"/>
    <col min="28" max="28" width="9.140625" style="84" customWidth="1"/>
    <col min="29" max="29" width="3.7109375" style="84" customWidth="1"/>
    <col min="30" max="34" width="9.140625" style="84" customWidth="1"/>
    <col min="35" max="35" width="11.140625" style="84" customWidth="1"/>
    <col min="36" max="36" width="9.140625" style="84" customWidth="1"/>
    <col min="37" max="37" width="17.57421875" style="84" customWidth="1"/>
    <col min="38" max="16384" width="9.140625" style="84" customWidth="1"/>
  </cols>
  <sheetData>
    <row r="1" spans="2:12" s="22" customFormat="1" ht="31.5" customHeight="1">
      <c r="B1" s="134" t="s">
        <v>154</v>
      </c>
      <c r="C1" s="1"/>
      <c r="D1" s="1"/>
      <c r="E1" s="1"/>
      <c r="F1" s="1"/>
      <c r="G1" s="1"/>
      <c r="H1" s="1"/>
      <c r="I1" s="1"/>
      <c r="J1" s="1"/>
      <c r="K1" s="135" t="s">
        <v>21</v>
      </c>
      <c r="L1" s="136"/>
    </row>
    <row r="2" spans="2:13" ht="31.5" customHeight="1">
      <c r="B2" s="137" t="s">
        <v>159</v>
      </c>
      <c r="C2" s="1"/>
      <c r="D2" s="138"/>
      <c r="E2" s="138"/>
      <c r="F2" s="138"/>
      <c r="G2" s="138"/>
      <c r="H2" s="138"/>
      <c r="I2" s="138"/>
      <c r="J2" s="138"/>
      <c r="M2" s="84"/>
    </row>
    <row r="3" spans="2:13" ht="31.5" customHeight="1" thickBot="1">
      <c r="B3" s="140" t="s">
        <v>155</v>
      </c>
      <c r="C3" s="1"/>
      <c r="D3" s="138"/>
      <c r="E3" s="138"/>
      <c r="F3" s="138"/>
      <c r="G3" s="138"/>
      <c r="H3" s="138"/>
      <c r="I3" s="138"/>
      <c r="J3" s="138"/>
      <c r="M3" s="84"/>
    </row>
    <row r="4" spans="2:13" ht="30" customHeight="1" thickBot="1">
      <c r="B4" s="141"/>
      <c r="C4" s="141"/>
      <c r="D4" s="142" t="s">
        <v>98</v>
      </c>
      <c r="E4" s="143"/>
      <c r="F4" s="141"/>
      <c r="G4" s="144" t="s">
        <v>11</v>
      </c>
      <c r="H4" s="141"/>
      <c r="I4" s="141"/>
      <c r="J4" s="141"/>
      <c r="M4" s="84"/>
    </row>
    <row r="5" spans="2:13" ht="34.5" customHeight="1" thickBot="1">
      <c r="B5" s="144" t="s">
        <v>8</v>
      </c>
      <c r="C5" s="144" t="s">
        <v>9</v>
      </c>
      <c r="D5" s="144" t="s">
        <v>99</v>
      </c>
      <c r="E5" s="144" t="s">
        <v>100</v>
      </c>
      <c r="F5" s="145" t="s">
        <v>22</v>
      </c>
      <c r="G5" s="146" t="s">
        <v>101</v>
      </c>
      <c r="H5" s="144" t="s">
        <v>102</v>
      </c>
      <c r="I5" s="144" t="s">
        <v>103</v>
      </c>
      <c r="J5" s="147"/>
      <c r="M5" s="84"/>
    </row>
    <row r="6" spans="2:13" ht="30" customHeight="1" thickBot="1" thickTop="1">
      <c r="B6" s="201">
        <v>1</v>
      </c>
      <c r="C6" s="199" t="str">
        <f>'2007_Match_Play'!W21</f>
        <v>Eiss, John</v>
      </c>
      <c r="D6" s="153">
        <v>7</v>
      </c>
      <c r="E6" s="153">
        <v>1</v>
      </c>
      <c r="F6" s="154">
        <f aca="true" t="shared" si="0" ref="F6:F21">(D6+E6)</f>
        <v>8</v>
      </c>
      <c r="G6" s="154">
        <f>INDEX('2007_Match_Play'!$B$5:$D$53,MATCH(C6,'2007_Match_Play'!$B$5:$B$53,0),3)+INDEX('2007_Match_Play'!$E$5:$G$51,MATCH(C6,'2007_Match_Play'!$E$5:$E$51,0),3)+INDEX('2007_Match_Play'!$H$5:$J$53,MATCH(C6,'2007_Match_Play'!$H$5:$H$53,0),3)+IF(ISNA(INDEX('2007_Match_Play'!$K$5:$M$53,MATCH(C6,'2007_Match_Play'!$K$5:$K$53,0),3)),0,INDEX('2007_Match_Play'!$K$5:$M$53,MATCH(C6,'2007_Match_Play'!$K$5:$K$53,0),3))+IF(ISNA(INDEX('2007_Match_Play'!$N$5:$P$53,MATCH(C6,'2007_Match_Play'!$N$5:$N$53,0),3)),0,INDEX('2007_Match_Play'!$N$5:$P$53,MATCH(C6,'2007_Match_Play'!$N$5:$N$53,0),3))+IF(ISNA(INDEX('2007_Match_Play'!$Q$5:$S$53,MATCH(C6,'2007_Match_Play'!$Q$5:$Q$53,0),3)),0,INDEX('2007_Match_Play'!$Q$5:$S$53,MATCH(C6,'2007_Match_Play'!$Q$5:$Q$53,0),3))+INDEX('2007_Match_Play'!$T$5:$V$53,MATCH(C6,'2007_Match_Play'!$T$5:$T$53,0),3)+'2007_Match_Play'!Y15+'2007_Match_Play'!Y16</f>
        <v>1702</v>
      </c>
      <c r="H6" s="155">
        <f>G6/F6</f>
        <v>212.75</v>
      </c>
      <c r="I6" s="224">
        <f>Qualify!Q4</f>
        <v>350</v>
      </c>
      <c r="J6" s="151"/>
      <c r="L6" s="152"/>
      <c r="M6" s="84"/>
    </row>
    <row r="7" spans="2:22" ht="30" customHeight="1" thickBot="1" thickTop="1">
      <c r="B7" s="201">
        <v>2</v>
      </c>
      <c r="C7" s="200" t="str">
        <f>IF('2007_Match_Play'!Y15&lt;'2007_Match_Play'!Y30,IF('2007_Match_Play'!Y16&lt;'2007_Match_Play'!Y31,'2007_Match_Play'!W15,'2007_Match_Play'!W30),'2007_Match_Play'!W30)</f>
        <v>Carlson, Leif</v>
      </c>
      <c r="D7" s="153">
        <v>4</v>
      </c>
      <c r="E7" s="153">
        <v>2</v>
      </c>
      <c r="F7" s="154">
        <f t="shared" si="0"/>
        <v>6</v>
      </c>
      <c r="G7" s="154">
        <f>INDEX('2007_Match_Play'!$B$5:$D$53,MATCH(C7,'2007_Match_Play'!$B$5:$B$53,0),3)+INDEX('2007_Match_Play'!$E$5:$G$51,MATCH(C7,'2007_Match_Play'!$E$5:$E$51,0),3)+INDEX('2007_Match_Play'!$H$5:$J$53,MATCH(C7,'2007_Match_Play'!$H$5:$H$53,0),3)+IF(ISNA(INDEX('2007_Match_Play'!$K$5:$M$53,MATCH(C7,'2007_Match_Play'!$K$5:$K$53,0),3)),0,INDEX('2007_Match_Play'!$K$5:$M$53,MATCH(C7,'2007_Match_Play'!$K$5:$K$53,0),3))+IF(ISNA(INDEX('2007_Match_Play'!$N$5:$P$53,MATCH(C7,'2007_Match_Play'!$N$5:$N$53,0),3)),0,INDEX('2007_Match_Play'!$N$5:$P$53,MATCH(C7,'2007_Match_Play'!$N$5:$N$53,0),3))+IF(ISNA(INDEX('2007_Match_Play'!$Q$5:$S$53,MATCH(C7,'2007_Match_Play'!$Q$5:$Q$53,0),3)),0,INDEX('2007_Match_Play'!$Q$5:$S$53,MATCH(C7,'2007_Match_Play'!$Q$5:$Q$53,0),3))+'2007_Match_Play'!Y15+'2007_Match_Play'!Y16</f>
        <v>1296</v>
      </c>
      <c r="H7" s="155">
        <f aca="true" t="shared" si="1" ref="H7:H21">G7/F7</f>
        <v>216</v>
      </c>
      <c r="I7" s="224">
        <f>Qualify!Q5</f>
        <v>280</v>
      </c>
      <c r="J7" s="156"/>
      <c r="L7"/>
      <c r="M7"/>
      <c r="N7"/>
      <c r="O7"/>
      <c r="P7"/>
      <c r="Q7" s="22"/>
      <c r="R7" s="22"/>
      <c r="S7" s="22"/>
      <c r="T7" s="22"/>
      <c r="U7" s="22"/>
      <c r="V7" s="22"/>
    </row>
    <row r="8" spans="2:22" ht="30" customHeight="1" thickBot="1" thickTop="1">
      <c r="B8" s="205">
        <v>3</v>
      </c>
      <c r="C8" s="163" t="str">
        <f>IF('2007_Match_Play'!V24&lt;'2007_Match_Play'!V37,'2007_Match_Play'!T24,'2007_Match_Play'!T37)</f>
        <v>Holets, Ken</v>
      </c>
      <c r="D8" s="206">
        <v>3</v>
      </c>
      <c r="E8" s="206">
        <v>2</v>
      </c>
      <c r="F8" s="207">
        <f t="shared" si="0"/>
        <v>5</v>
      </c>
      <c r="G8" s="277">
        <f>INDEX('2007_Match_Play'!$B$5:$D$53,MATCH(C8,'2007_Match_Play'!$B$5:$B$53,0),3)+INDEX('2007_Match_Play'!$E$5:$G$51,MATCH(C8,'2007_Match_Play'!$E$5:$E$51,0),3)+INDEX('2007_Match_Play'!$H$5:$J$53,MATCH(C8,'2007_Match_Play'!$H$5:$H$53,0),3)+IF(ISNA(INDEX('2007_Match_Play'!$K$5:$M$53,MATCH(C8,'2007_Match_Play'!$K$5:$K$53,0),3)),0,INDEX('2007_Match_Play'!$K$5:$M$53,MATCH(C8,'2007_Match_Play'!$K$5:$K$53,0),3))+IF(ISNA(INDEX('2007_Match_Play'!$N$5:$P$53,MATCH(C8,'2007_Match_Play'!$N$5:$N$53,0),3)),0,INDEX('2007_Match_Play'!$N$5:$P$53,MATCH(C8,'2007_Match_Play'!$N$5:$N$53,0),3))+IF(ISNA(INDEX('2007_Match_Play'!$Q$5:$S$53,MATCH(C8,'2007_Match_Play'!$Q$5:$Q$53,0),3)),0,INDEX('2007_Match_Play'!$Q$5:$S$53,MATCH(C8,'2007_Match_Play'!$Q$5:$Q$53,0),3))+INDEX('2007_Match_Play'!$T$5:$V$53,MATCH(C8,'2007_Match_Play'!$T$5:$T$53,0),3)</f>
        <v>1082</v>
      </c>
      <c r="H8" s="208">
        <f t="shared" si="1"/>
        <v>216.4</v>
      </c>
      <c r="I8" s="224">
        <f>Qualify!Q6</f>
        <v>220</v>
      </c>
      <c r="J8" s="151"/>
      <c r="L8"/>
      <c r="M8"/>
      <c r="N8"/>
      <c r="O8"/>
      <c r="P8"/>
      <c r="Q8" s="22"/>
      <c r="R8" s="22"/>
      <c r="S8" s="22"/>
      <c r="T8" s="22"/>
      <c r="U8" s="22"/>
      <c r="V8" s="22"/>
    </row>
    <row r="9" spans="2:22" ht="30" customHeight="1" thickBot="1" thickTop="1">
      <c r="B9" s="201">
        <v>4</v>
      </c>
      <c r="C9" s="223" t="str">
        <f>IF('2007_Match_Play'!S32&lt;'2007_Match_Play'!S43,'2007_Match_Play'!Q32,'2007_Match_Play'!Q43)</f>
        <v>Poelzer, Clark</v>
      </c>
      <c r="D9" s="153">
        <v>4</v>
      </c>
      <c r="E9" s="153">
        <v>2</v>
      </c>
      <c r="F9" s="154">
        <f t="shared" si="0"/>
        <v>6</v>
      </c>
      <c r="G9" s="154">
        <f>INDEX('2007_Match_Play'!$B$5:$D$53,MATCH(C9,'2007_Match_Play'!$B$5:$B$53,0),3)+INDEX('2007_Match_Play'!$E$5:$G$51,MATCH(C9,'2007_Match_Play'!$E$5:$E$51,0),3)+INDEX('2007_Match_Play'!$H$5:$J$53,MATCH(C9,'2007_Match_Play'!$H$5:$H$53,0),3)+IF(ISNA(INDEX('2007_Match_Play'!$K$5:$M$53,MATCH(C9,'2007_Match_Play'!$K$5:$K$53,0),3)),0,INDEX('2007_Match_Play'!$K$5:$M$53,MATCH(C9,'2007_Match_Play'!$K$5:$K$53,0),3))+INDEX('2007_Match_Play'!$N$5:$P$53,MATCH(C9,'2007_Match_Play'!$N$5:$N$53,0),3)+INDEX('2007_Match_Play'!$Q$5:$S$53,MATCH(C9,'2007_Match_Play'!$Q$5:$Q$53,0),3)</f>
        <v>1376</v>
      </c>
      <c r="H9" s="220">
        <f t="shared" si="1"/>
        <v>229.33333333333334</v>
      </c>
      <c r="I9" s="224">
        <f>Qualify!Q7</f>
        <v>175</v>
      </c>
      <c r="J9" s="151"/>
      <c r="L9"/>
      <c r="M9"/>
      <c r="N9"/>
      <c r="O9"/>
      <c r="P9"/>
      <c r="Q9" s="22"/>
      <c r="R9" s="22"/>
      <c r="S9" s="22"/>
      <c r="T9" s="22"/>
      <c r="U9" s="22"/>
      <c r="V9" s="22"/>
    </row>
    <row r="10" spans="2:22" ht="30" customHeight="1" thickBot="1" thickTop="1">
      <c r="B10" s="202">
        <v>5</v>
      </c>
      <c r="C10" s="222" t="str">
        <f>IF('2007_Match_Play'!P29&lt;'2007_Match_Play'!P35,'2007_Match_Play'!N29,'2007_Match_Play'!N35)</f>
        <v>Boyd, Lonnie</v>
      </c>
      <c r="D10" s="148">
        <v>3</v>
      </c>
      <c r="E10" s="148">
        <v>2</v>
      </c>
      <c r="F10" s="149">
        <f t="shared" si="0"/>
        <v>5</v>
      </c>
      <c r="G10" s="278">
        <f>INDEX('2007_Match_Play'!$B$5:$D$53,MATCH(C10,'2007_Match_Play'!$B$5:$B$53,0),3)+INDEX('2007_Match_Play'!$E$5:$G$51,MATCH(C10,'2007_Match_Play'!$E$5:$E$51,0),3)+INDEX('2007_Match_Play'!$H$5:$J$53,MATCH(C10,'2007_Match_Play'!$H$5:$H$53,0),3)+INDEX('2007_Match_Play'!$K$5:$M$53,MATCH(C10,'2007_Match_Play'!$K$5:$K$53,0),3)+INDEX('2007_Match_Play'!$N$5:$P$53,MATCH(C10,'2007_Match_Play'!$N$5:$N$53,0),3)</f>
        <v>1141</v>
      </c>
      <c r="H10" s="217">
        <f t="shared" si="1"/>
        <v>228.2</v>
      </c>
      <c r="I10" s="224">
        <f>Qualify!Q8</f>
        <v>150</v>
      </c>
      <c r="J10" s="151"/>
      <c r="L10"/>
      <c r="M10"/>
      <c r="N10"/>
      <c r="O10"/>
      <c r="P10"/>
      <c r="Q10" s="22"/>
      <c r="R10" s="22"/>
      <c r="S10" s="22"/>
      <c r="T10" s="22"/>
      <c r="U10" s="22"/>
      <c r="V10" s="22"/>
    </row>
    <row r="11" spans="2:22" ht="30" customHeight="1" thickBot="1" thickTop="1">
      <c r="B11" s="203">
        <v>6</v>
      </c>
      <c r="C11" s="219" t="str">
        <f>IF('2007_Match_Play'!P41&lt;'2007_Match_Play'!P47,'2007_Match_Play'!N41,'2007_Match_Play'!N47)</f>
        <v>Korth, Tom</v>
      </c>
      <c r="D11" s="160">
        <v>2</v>
      </c>
      <c r="E11" s="160">
        <v>2</v>
      </c>
      <c r="F11" s="161">
        <f t="shared" si="0"/>
        <v>4</v>
      </c>
      <c r="G11" s="277">
        <f>INDEX('2007_Match_Play'!$B$5:$D$53,MATCH(C11,'2007_Match_Play'!$B$5:$B$53,0),3)+INDEX('2007_Match_Play'!$E$5:$G$51,MATCH(C11,'2007_Match_Play'!$E$5:$E$51,0),3)+INDEX('2007_Match_Play'!$H$5:$J$53,MATCH(C11,'2007_Match_Play'!$H$5:$H$53,0),3)+INDEX('2007_Match_Play'!$N$5:$P$53,MATCH(C11,'2007_Match_Play'!$N$5:$N$53,0),3)</f>
        <v>903</v>
      </c>
      <c r="H11" s="187">
        <f t="shared" si="1"/>
        <v>225.75</v>
      </c>
      <c r="I11" s="224">
        <f>Qualify!Q9</f>
        <v>150</v>
      </c>
      <c r="J11" s="151"/>
      <c r="L11"/>
      <c r="M11"/>
      <c r="N11"/>
      <c r="O11"/>
      <c r="P11"/>
      <c r="Q11" s="22"/>
      <c r="R11" s="22"/>
      <c r="S11" s="22"/>
      <c r="T11" s="22"/>
      <c r="U11" s="22"/>
      <c r="V11" s="22"/>
    </row>
    <row r="12" spans="2:22" ht="30" customHeight="1" thickBot="1" thickTop="1">
      <c r="B12" s="202">
        <v>7</v>
      </c>
      <c r="C12" s="216" t="str">
        <f>IF('2007_Match_Play'!M32&lt;'2007_Match_Play'!M38,'2007_Match_Play'!K32,'2007_Match_Play'!K38)</f>
        <v>Worm, Ken</v>
      </c>
      <c r="D12" s="148">
        <v>2</v>
      </c>
      <c r="E12" s="148">
        <v>2</v>
      </c>
      <c r="F12" s="149">
        <f t="shared" si="0"/>
        <v>4</v>
      </c>
      <c r="G12" s="149">
        <f>INDEX('2007_Match_Play'!$B$5:$D$53,MATCH(C12,'2007_Match_Play'!$B$5:$B$53,0),3)+INDEX('2007_Match_Play'!$E$5:$G$51,MATCH(C12,'2007_Match_Play'!$E$5:$E$51,0),3)+INDEX('2007_Match_Play'!$H$5:$J$53,MATCH(C12,'2007_Match_Play'!$H$5:$H$53,0),3)+INDEX('2007_Match_Play'!$K$5:$M$53,MATCH(C12,'2007_Match_Play'!$K$5:$K$53,0),3)</f>
        <v>815</v>
      </c>
      <c r="H12" s="217">
        <f t="shared" si="1"/>
        <v>203.75</v>
      </c>
      <c r="I12" s="224">
        <f>Qualify!Q10</f>
        <v>130</v>
      </c>
      <c r="J12" s="151"/>
      <c r="L12"/>
      <c r="M12"/>
      <c r="N12"/>
      <c r="O12"/>
      <c r="P12"/>
      <c r="Q12" s="22"/>
      <c r="R12" s="22"/>
      <c r="S12" s="22"/>
      <c r="T12" s="22"/>
      <c r="U12" s="22"/>
      <c r="V12" s="22"/>
    </row>
    <row r="13" spans="2:22" ht="30" customHeight="1" thickBot="1" thickTop="1">
      <c r="B13" s="203">
        <v>8</v>
      </c>
      <c r="C13" s="221" t="str">
        <f>IF('2007_Match_Play'!M44&lt;'2007_Match_Play'!M50,'2007_Match_Play'!K44,'2007_Match_Play'!K50)</f>
        <v>Berken, Tom</v>
      </c>
      <c r="D13" s="160">
        <v>2</v>
      </c>
      <c r="E13" s="160">
        <v>2</v>
      </c>
      <c r="F13" s="161">
        <f t="shared" si="0"/>
        <v>4</v>
      </c>
      <c r="G13" s="161">
        <f>INDEX('2007_Match_Play'!$B$5:$D$53,MATCH(C13,'2007_Match_Play'!$B$5:$B$53,0),3)+INDEX('2007_Match_Play'!$E$5:$G$51,MATCH(C13,'2007_Match_Play'!$E$5:$E$51,0),3)+INDEX('2007_Match_Play'!$H$5:$J$53,MATCH(C13,'2007_Match_Play'!$H$5:$H$53,0),3)+INDEX('2007_Match_Play'!$K$5:$M$53,MATCH(C13,'2007_Match_Play'!$K$5:$K$53,0),3)</f>
        <v>763</v>
      </c>
      <c r="H13" s="187">
        <f t="shared" si="1"/>
        <v>190.75</v>
      </c>
      <c r="I13" s="224">
        <f>Qualify!Q11</f>
        <v>130</v>
      </c>
      <c r="J13" s="151"/>
      <c r="L13"/>
      <c r="M13"/>
      <c r="N13"/>
      <c r="O13"/>
      <c r="P13"/>
      <c r="Q13" s="22"/>
      <c r="R13" s="22"/>
      <c r="S13" s="22"/>
      <c r="T13" s="22"/>
      <c r="U13" s="22"/>
      <c r="V13" s="22"/>
    </row>
    <row r="14" spans="2:22" ht="30" customHeight="1" thickBot="1" thickTop="1">
      <c r="B14" s="202">
        <v>9</v>
      </c>
      <c r="C14" s="216" t="str">
        <f>IF('2007_Match_Play'!J31&lt;'2007_Match_Play'!J34,'2007_Match_Play'!H31,'2007_Match_Play'!H34)</f>
        <v>Bartz, Randy</v>
      </c>
      <c r="D14" s="148">
        <v>1</v>
      </c>
      <c r="E14" s="148">
        <v>2</v>
      </c>
      <c r="F14" s="149">
        <f t="shared" si="0"/>
        <v>3</v>
      </c>
      <c r="G14" s="278">
        <f>INDEX('2007_Match_Play'!$B$5:$D$53,MATCH(C14,'2007_Match_Play'!$B$5:$B$53,0),3)+INDEX('2007_Match_Play'!$E$5:$G$51,MATCH(C14,'2007_Match_Play'!$E$5:$E$51,0),3)+INDEX('2007_Match_Play'!$H$5:$J$53,MATCH(C14,'2007_Match_Play'!$H$5:$H$53,0),3)</f>
        <v>663</v>
      </c>
      <c r="H14" s="217">
        <f t="shared" si="1"/>
        <v>221</v>
      </c>
      <c r="I14" s="224">
        <f>Qualify!Q12</f>
        <v>90</v>
      </c>
      <c r="J14" s="151"/>
      <c r="L14"/>
      <c r="M14"/>
      <c r="N14"/>
      <c r="O14"/>
      <c r="P14"/>
      <c r="Q14" s="22"/>
      <c r="R14" s="22"/>
      <c r="S14" s="22"/>
      <c r="T14" s="22"/>
      <c r="U14" s="22"/>
      <c r="V14" s="22"/>
    </row>
    <row r="15" spans="2:22" ht="30" customHeight="1" thickBot="1" thickTop="1">
      <c r="B15" s="204">
        <v>10</v>
      </c>
      <c r="C15" s="157" t="str">
        <f>IF('2007_Match_Play'!J37&lt;'2007_Match_Play'!J40,'2007_Match_Play'!H37,'2007_Match_Play'!H40)</f>
        <v>Hoke, Tim</v>
      </c>
      <c r="D15" s="36">
        <v>1</v>
      </c>
      <c r="E15" s="36">
        <v>2</v>
      </c>
      <c r="F15" s="150">
        <f t="shared" si="0"/>
        <v>3</v>
      </c>
      <c r="G15" s="150">
        <f>INDEX('2007_Match_Play'!$B$5:$D$53,MATCH(C15,'2007_Match_Play'!$B$5:$B$53,0),3)+INDEX('2007_Match_Play'!$E$5:$G$51,MATCH(C15,'2007_Match_Play'!$E$5:$E$51,0),3)+INDEX('2007_Match_Play'!$H$5:$J$53,MATCH(C15,'2007_Match_Play'!$H$5:$H$53,0),3)</f>
        <v>636</v>
      </c>
      <c r="H15" s="218">
        <f t="shared" si="1"/>
        <v>212</v>
      </c>
      <c r="I15" s="224">
        <f>Qualify!Q13</f>
        <v>90</v>
      </c>
      <c r="J15" s="151"/>
      <c r="L15"/>
      <c r="M15"/>
      <c r="N15"/>
      <c r="O15"/>
      <c r="P15"/>
      <c r="Q15" s="22"/>
      <c r="R15" s="22"/>
      <c r="S15" s="22"/>
      <c r="T15" s="22"/>
      <c r="U15" s="22"/>
      <c r="V15" s="22"/>
    </row>
    <row r="16" spans="2:22" ht="30" customHeight="1" thickBot="1" thickTop="1">
      <c r="B16" s="204">
        <v>11</v>
      </c>
      <c r="C16" s="163" t="str">
        <f>IF('2007_Match_Play'!J49&lt;'2007_Match_Play'!J52,'2007_Match_Play'!H49,'2007_Match_Play'!H52)</f>
        <v>Wirz, Mike</v>
      </c>
      <c r="D16" s="36">
        <v>1</v>
      </c>
      <c r="E16" s="36">
        <v>2</v>
      </c>
      <c r="F16" s="150">
        <f t="shared" si="0"/>
        <v>3</v>
      </c>
      <c r="G16" s="150">
        <f>INDEX('2007_Match_Play'!$B$5:$D$53,MATCH(C16,'2007_Match_Play'!$B$5:$B$53,0),3)+INDEX('2007_Match_Play'!$E$5:$G$51,MATCH(C16,'2007_Match_Play'!$E$5:$E$51,0),3)+INDEX('2007_Match_Play'!$H$5:$J$53,MATCH(C16,'2007_Match_Play'!$H$5:$H$53,0),3)</f>
        <v>625</v>
      </c>
      <c r="H16" s="218">
        <f t="shared" si="1"/>
        <v>208.33333333333334</v>
      </c>
      <c r="I16" s="224">
        <f>Qualify!Q14</f>
        <v>90</v>
      </c>
      <c r="J16" s="151"/>
      <c r="L16"/>
      <c r="M16"/>
      <c r="N16"/>
      <c r="O16"/>
      <c r="P16"/>
      <c r="Q16" s="22"/>
      <c r="R16" s="22"/>
      <c r="S16" s="22"/>
      <c r="T16" s="22"/>
      <c r="U16" s="22"/>
      <c r="V16" s="22"/>
    </row>
    <row r="17" spans="2:22" ht="30" customHeight="1" thickBot="1" thickTop="1">
      <c r="B17" s="203">
        <v>12</v>
      </c>
      <c r="C17" s="221" t="str">
        <f>IF('2007_Match_Play'!J43&lt;'2007_Match_Play'!J46,'2007_Match_Play'!H43,'2007_Match_Play'!H46)</f>
        <v>Green, Gary</v>
      </c>
      <c r="D17" s="160">
        <v>1</v>
      </c>
      <c r="E17" s="160">
        <v>2</v>
      </c>
      <c r="F17" s="161">
        <f t="shared" si="0"/>
        <v>3</v>
      </c>
      <c r="G17" s="150">
        <f>INDEX('2007_Match_Play'!$B$5:$D$53,MATCH(C17,'2007_Match_Play'!$B$5:$B$53,0),3)+INDEX('2007_Match_Play'!$E$5:$G$51,MATCH(C17,'2007_Match_Play'!$E$5:$E$51,0),3)+INDEX('2007_Match_Play'!$H$5:$J$53,MATCH(C17,'2007_Match_Play'!$H$5:$H$53,0),3)</f>
        <v>619</v>
      </c>
      <c r="H17" s="187">
        <f t="shared" si="1"/>
        <v>206.33333333333334</v>
      </c>
      <c r="I17" s="224">
        <f>Qualify!Q15</f>
        <v>90</v>
      </c>
      <c r="J17" s="151"/>
      <c r="L17"/>
      <c r="M17"/>
      <c r="N17"/>
      <c r="O17"/>
      <c r="P17"/>
      <c r="Q17" s="22"/>
      <c r="R17" s="22"/>
      <c r="S17" s="22"/>
      <c r="T17" s="22"/>
      <c r="U17" s="22"/>
      <c r="V17" s="22"/>
    </row>
    <row r="18" spans="2:22" ht="30" customHeight="1" thickBot="1" thickTop="1">
      <c r="B18" s="202">
        <v>13</v>
      </c>
      <c r="C18" s="163" t="str">
        <f>IF('2007_Match_Play'!G49&lt;'2007_Match_Play'!G50,'2007_Match_Play'!E49,'2007_Match_Play'!E50)</f>
        <v>Albert, John</v>
      </c>
      <c r="D18" s="148">
        <v>0</v>
      </c>
      <c r="E18" s="148">
        <v>2</v>
      </c>
      <c r="F18" s="149">
        <f t="shared" si="0"/>
        <v>2</v>
      </c>
      <c r="G18" s="148">
        <f>INDEX('2007_Match_Play'!$B$5:$D$53,MATCH(C18,'2007_Match_Play'!$B$5:$B$53,0),3)+INDEX('2007_Match_Play'!$E$5:$G$51,MATCH(C18,'2007_Match_Play'!$E$5:$E$51,0),3)</f>
        <v>434</v>
      </c>
      <c r="H18" s="159">
        <f t="shared" si="1"/>
        <v>217</v>
      </c>
      <c r="I18" s="224">
        <f>Qualify!Q16</f>
        <v>75</v>
      </c>
      <c r="J18" s="151"/>
      <c r="L18"/>
      <c r="M18"/>
      <c r="N18"/>
      <c r="O18"/>
      <c r="P18"/>
      <c r="Q18" s="22"/>
      <c r="R18" s="22"/>
      <c r="S18" s="22"/>
      <c r="T18" s="22"/>
      <c r="U18" s="22"/>
      <c r="V18" s="22"/>
    </row>
    <row r="19" spans="2:22" ht="30" customHeight="1" thickBot="1" thickTop="1">
      <c r="B19" s="204">
        <v>14</v>
      </c>
      <c r="C19" s="163" t="str">
        <f>IF('2007_Match_Play'!G31&lt;'2007_Match_Play'!G32,'2007_Match_Play'!E31,'2007_Match_Play'!E32)</f>
        <v>Havlish, Tom</v>
      </c>
      <c r="D19" s="36">
        <v>0</v>
      </c>
      <c r="E19" s="36">
        <v>2</v>
      </c>
      <c r="F19" s="150">
        <f t="shared" si="0"/>
        <v>2</v>
      </c>
      <c r="G19" s="36">
        <f>INDEX('2007_Match_Play'!$B$5:$D$53,MATCH(C19,'2007_Match_Play'!$B$5:$B$53,0),3)+INDEX('2007_Match_Play'!$E$5:$G$51,MATCH(C19,'2007_Match_Play'!$E$5:$E$51,0),3)</f>
        <v>400</v>
      </c>
      <c r="H19" s="162">
        <f t="shared" si="1"/>
        <v>200</v>
      </c>
      <c r="I19" s="224">
        <f>Qualify!Q17</f>
        <v>75</v>
      </c>
      <c r="J19" s="151"/>
      <c r="L19"/>
      <c r="M19"/>
      <c r="N19"/>
      <c r="O19"/>
      <c r="P19"/>
      <c r="Q19" s="22"/>
      <c r="R19" s="22"/>
      <c r="S19" s="22"/>
      <c r="T19" s="22"/>
      <c r="U19" s="22"/>
      <c r="V19" s="22"/>
    </row>
    <row r="20" spans="2:22" ht="30" customHeight="1" thickBot="1" thickTop="1">
      <c r="B20" s="204">
        <v>15</v>
      </c>
      <c r="C20" s="163" t="str">
        <f>IF('2007_Match_Play'!G37&lt;'2007_Match_Play'!G38,'2007_Match_Play'!E37,'2007_Match_Play'!E38)</f>
        <v>Mahagnoul, Ed</v>
      </c>
      <c r="D20" s="36">
        <v>0</v>
      </c>
      <c r="E20" s="36">
        <v>2</v>
      </c>
      <c r="F20" s="150">
        <f t="shared" si="0"/>
        <v>2</v>
      </c>
      <c r="G20" s="36">
        <f>INDEX('2007_Match_Play'!$B$5:$D$53,MATCH(C20,'2007_Match_Play'!$B$5:$B$53,0),3)+INDEX('2007_Match_Play'!$E$5:$G$51,MATCH(C20,'2007_Match_Play'!$E$5:$E$51,0),3)</f>
        <v>384</v>
      </c>
      <c r="H20" s="162">
        <f t="shared" si="1"/>
        <v>192</v>
      </c>
      <c r="I20" s="224">
        <f>Qualify!Q18</f>
        <v>75</v>
      </c>
      <c r="J20" s="151"/>
      <c r="L20"/>
      <c r="M20"/>
      <c r="N20"/>
      <c r="O20"/>
      <c r="P20"/>
      <c r="Q20" s="22"/>
      <c r="R20" s="22"/>
      <c r="S20" s="22"/>
      <c r="T20" s="22"/>
      <c r="U20" s="22"/>
      <c r="V20" s="22"/>
    </row>
    <row r="21" spans="2:22" ht="30" customHeight="1" thickBot="1" thickTop="1">
      <c r="B21" s="203">
        <v>16</v>
      </c>
      <c r="C21" s="258" t="str">
        <f>IF('2007_Match_Play'!G43&lt;'2007_Match_Play'!G44,'2007_Match_Play'!E43,'2007_Match_Play'!E44)</f>
        <v>Loth, Alan</v>
      </c>
      <c r="D21" s="160">
        <v>0</v>
      </c>
      <c r="E21" s="160">
        <v>2</v>
      </c>
      <c r="F21" s="161">
        <f t="shared" si="0"/>
        <v>2</v>
      </c>
      <c r="G21" s="160">
        <f>INDEX('2007_Match_Play'!$B$5:$D$53,MATCH(C21,'2007_Match_Play'!$B$5:$B$53,0),3)+INDEX('2007_Match_Play'!$E$5:$G$51,MATCH(C21,'2007_Match_Play'!$E$5:$E$51,0),3)</f>
        <v>382</v>
      </c>
      <c r="H21" s="187">
        <f t="shared" si="1"/>
        <v>191</v>
      </c>
      <c r="I21" s="224">
        <f>Qualify!Q19</f>
        <v>75</v>
      </c>
      <c r="J21" s="151"/>
      <c r="L21"/>
      <c r="M21"/>
      <c r="N21"/>
      <c r="O21"/>
      <c r="P21"/>
      <c r="Q21" s="22"/>
      <c r="R21" s="22"/>
      <c r="S21" s="22"/>
      <c r="T21" s="22"/>
      <c r="U21" s="22"/>
      <c r="V21" s="22"/>
    </row>
    <row r="22" spans="3:10" ht="30" customHeight="1">
      <c r="C22" s="141"/>
      <c r="D22" s="165"/>
      <c r="E22" s="165"/>
      <c r="F22" s="165"/>
      <c r="G22" s="166"/>
      <c r="H22" s="164" t="s">
        <v>104</v>
      </c>
      <c r="I22" s="167">
        <f>SUM(I6:I21)</f>
        <v>2245</v>
      </c>
      <c r="J22" s="168"/>
    </row>
    <row r="23" spans="2:10" ht="24" customHeight="1">
      <c r="B23" s="75"/>
      <c r="C23" s="169"/>
      <c r="D23" s="169"/>
      <c r="E23" s="169"/>
      <c r="F23" s="262"/>
      <c r="G23" s="37" t="s">
        <v>151</v>
      </c>
      <c r="H23" s="37"/>
      <c r="I23" s="276"/>
      <c r="J23" s="260"/>
    </row>
    <row r="24" spans="2:10" ht="31.5" customHeight="1">
      <c r="B24" s="134"/>
      <c r="C24" s="1"/>
      <c r="D24" s="1"/>
      <c r="E24" s="1"/>
      <c r="F24" s="1"/>
      <c r="G24" s="263" t="s">
        <v>152</v>
      </c>
      <c r="H24" s="37"/>
      <c r="I24" s="263"/>
      <c r="J24" s="261"/>
    </row>
    <row r="25" spans="2:10" ht="31.5" customHeight="1">
      <c r="B25" s="134"/>
      <c r="C25" s="1"/>
      <c r="D25" s="1"/>
      <c r="E25" s="1"/>
      <c r="F25" s="1"/>
      <c r="G25" s="263" t="s">
        <v>204</v>
      </c>
      <c r="H25" s="263"/>
      <c r="I25" s="263"/>
      <c r="J25" s="170"/>
    </row>
    <row r="26" spans="2:10" ht="31.5" customHeight="1">
      <c r="B26" s="134"/>
      <c r="C26" s="1"/>
      <c r="D26" s="1"/>
      <c r="E26" s="1"/>
      <c r="F26" s="1"/>
      <c r="G26" s="1"/>
      <c r="H26" s="1"/>
      <c r="I26" s="1"/>
      <c r="J26" s="170"/>
    </row>
    <row r="27" spans="2:10" ht="31.5" customHeight="1">
      <c r="B27" s="134"/>
      <c r="C27" s="1"/>
      <c r="D27" s="1"/>
      <c r="E27" s="1"/>
      <c r="F27" s="1"/>
      <c r="G27" s="1"/>
      <c r="H27" s="1"/>
      <c r="I27" s="1"/>
      <c r="J27" s="170"/>
    </row>
    <row r="28" spans="2:10" ht="31.5" customHeight="1">
      <c r="B28" s="134"/>
      <c r="C28" s="1"/>
      <c r="D28" s="1"/>
      <c r="E28" s="1"/>
      <c r="F28" s="1"/>
      <c r="G28" s="1"/>
      <c r="H28" s="1"/>
      <c r="I28" s="1"/>
      <c r="J28" s="170"/>
    </row>
    <row r="29" spans="2:10" ht="31.5" customHeight="1">
      <c r="B29" s="134"/>
      <c r="C29" s="1"/>
      <c r="D29" s="1"/>
      <c r="E29" s="1"/>
      <c r="F29" s="1"/>
      <c r="G29" s="1"/>
      <c r="H29" s="1"/>
      <c r="I29" s="1"/>
      <c r="J29" s="170"/>
    </row>
    <row r="30" spans="4:10" ht="24" customHeight="1">
      <c r="D30" s="22"/>
      <c r="E30" s="22"/>
      <c r="F30" s="22"/>
      <c r="G30" s="22"/>
      <c r="H30" s="22"/>
      <c r="I30" s="22"/>
      <c r="J30" s="86"/>
    </row>
    <row r="31" ht="24" customHeight="1">
      <c r="C31" s="68"/>
    </row>
    <row r="32" ht="16.5" customHeight="1">
      <c r="C32" s="68"/>
    </row>
    <row r="33" ht="16.5" customHeight="1">
      <c r="C33" s="68"/>
    </row>
    <row r="34" ht="16.5" customHeight="1">
      <c r="C34" s="68"/>
    </row>
    <row r="35" ht="16.5" customHeight="1">
      <c r="C35" s="68"/>
    </row>
    <row r="36" ht="16.5" customHeight="1">
      <c r="C36" s="68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6" ht="21" customHeight="1"/>
    <row r="107" ht="21" customHeight="1"/>
  </sheetData>
  <printOptions horizontalCentered="1" verticalCentered="1"/>
  <pageMargins left="0.25" right="0.25" top="0.25" bottom="0.25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Qualifying Spreadsheet</dc:title>
  <dc:subject/>
  <dc:creator>Dennis Franz</dc:creator>
  <cp:keywords/>
  <dc:description/>
  <cp:lastModifiedBy>Dennis Franz</cp:lastModifiedBy>
  <cp:lastPrinted>2007-08-13T19:24:08Z</cp:lastPrinted>
  <dcterms:created xsi:type="dcterms:W3CDTF">2003-10-03T18:52:09Z</dcterms:created>
  <dcterms:modified xsi:type="dcterms:W3CDTF">2007-10-08T14:12:07Z</dcterms:modified>
  <cp:category/>
  <cp:version/>
  <cp:contentType/>
  <cp:contentStatus/>
</cp:coreProperties>
</file>